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485" firstSheet="4" activeTab="10"/>
  </bookViews>
  <sheets>
    <sheet name="VENTAS" sheetId="1" r:id="rId1"/>
    <sheet name="CTAS. POR COBRAR" sheetId="2" r:id="rId2"/>
    <sheet name="COMPRAS" sheetId="3" r:id="rId3"/>
    <sheet name="CTAS. POR PAGAR" sheetId="4" r:id="rId4"/>
    <sheet name="IVA" sheetId="5" r:id="rId5"/>
    <sheet name="GASTOS DE VENTA" sheetId="6" r:id="rId6"/>
    <sheet name="GASTOS ADMON" sheetId="7" r:id="rId7"/>
    <sheet name="CUOTAS IGSS" sheetId="8" r:id="rId8"/>
    <sheet name="PRESTAMO" sheetId="9" r:id="rId9"/>
    <sheet name="FLUJO DE CAJA" sheetId="10" r:id="rId10"/>
    <sheet name="MOVIMIENTO CAJA" sheetId="11" r:id="rId11"/>
  </sheets>
  <definedNames/>
  <calcPr fullCalcOnLoad="1"/>
</workbook>
</file>

<file path=xl/sharedStrings.xml><?xml version="1.0" encoding="utf-8"?>
<sst xmlns="http://schemas.openxmlformats.org/spreadsheetml/2006/main" count="213" uniqueCount="95">
  <si>
    <t>CEDULA No.1</t>
  </si>
  <si>
    <t>INTEGRACIÓN DE VENTAS</t>
  </si>
  <si>
    <t>MESES</t>
  </si>
  <si>
    <t>VENTAS</t>
  </si>
  <si>
    <t>IVA</t>
  </si>
  <si>
    <t>CREDITO 40%</t>
  </si>
  <si>
    <t>ENERO</t>
  </si>
  <si>
    <t>FEBRERO</t>
  </si>
  <si>
    <t>MARZO</t>
  </si>
  <si>
    <t>ABRIL</t>
  </si>
  <si>
    <t>MAYO</t>
  </si>
  <si>
    <t>JUNIO</t>
  </si>
  <si>
    <t>TOTAL</t>
  </si>
  <si>
    <t>INTEGRACIÓN DE CUENTAS POR COBRAR</t>
  </si>
  <si>
    <t>CEDULA No.2</t>
  </si>
  <si>
    <t xml:space="preserve">JUNIO </t>
  </si>
  <si>
    <t>NOVIEMBRE</t>
  </si>
  <si>
    <t>DICIEMBRE</t>
  </si>
  <si>
    <t>NOTA: VENTAS AÑO ANTERIOR</t>
  </si>
  <si>
    <t xml:space="preserve">TOTAL </t>
  </si>
  <si>
    <t>INTEGRACIÓN DE COMPRAS</t>
  </si>
  <si>
    <t>COMPRAS</t>
  </si>
  <si>
    <t>CREDITO 70%</t>
  </si>
  <si>
    <t>INTEGRACIÓN DE CUENTAS POR PAGAR</t>
  </si>
  <si>
    <t>CEDULA No.3</t>
  </si>
  <si>
    <t>CEDULA No.4</t>
  </si>
  <si>
    <t>INTEGRACIÓN DEL IVA</t>
  </si>
  <si>
    <t>IVA DEBITO (VENTAS)</t>
  </si>
  <si>
    <t>IVA CREDITO (COMPRAS)</t>
  </si>
  <si>
    <t>CEDULA No.5</t>
  </si>
  <si>
    <t>NOTA: COMPRAS AÑO ANTERIOR</t>
  </si>
  <si>
    <t>DIFERENCIA</t>
  </si>
  <si>
    <t>CEDULA No.6</t>
  </si>
  <si>
    <t>INTEGRACIÓN GASTOS DE VENTA</t>
  </si>
  <si>
    <t xml:space="preserve">SUELDOS </t>
  </si>
  <si>
    <t>COMISIONES VENDEDORES</t>
  </si>
  <si>
    <t>MATERIALES DE EMPAQUE</t>
  </si>
  <si>
    <t>PROPAGANDA</t>
  </si>
  <si>
    <t>VARIOS</t>
  </si>
  <si>
    <t>BASE CALCULO</t>
  </si>
  <si>
    <t>CEDULA No.7</t>
  </si>
  <si>
    <t>INTEGRACIÓN GASTOS DE ADMINISTRACIÓN</t>
  </si>
  <si>
    <t>ALQUILERES</t>
  </si>
  <si>
    <t>MANTENIMIENTO</t>
  </si>
  <si>
    <t>ELECTRICIDAD</t>
  </si>
  <si>
    <t>INTEGRACIÓN CUOTA IGSS</t>
  </si>
  <si>
    <t>SUELDOS DE VENTAS</t>
  </si>
  <si>
    <t>SUELDOS DE ADMON</t>
  </si>
  <si>
    <t>COMISIONES VENTA</t>
  </si>
  <si>
    <t>SUB TOTA</t>
  </si>
  <si>
    <t>CUOTA LABORAL</t>
  </si>
  <si>
    <t>CUOTA PATRONAL</t>
  </si>
  <si>
    <t>CEDULA No.8</t>
  </si>
  <si>
    <t>INTEGRACIÓN AMORTIZACIÓN PRESTAMO</t>
  </si>
  <si>
    <t>CEDULA No.9</t>
  </si>
  <si>
    <t>AMORTIZACIÓN</t>
  </si>
  <si>
    <t>SALDO</t>
  </si>
  <si>
    <t>FLUJO DE CAJA</t>
  </si>
  <si>
    <t>DE ENERO A JUNIO AÑO 2013</t>
  </si>
  <si>
    <t>INGRESOS</t>
  </si>
  <si>
    <t>EGRESOS</t>
  </si>
  <si>
    <t>Ventas al Contado</t>
  </si>
  <si>
    <t>Cobros (ctas x cobrar)</t>
  </si>
  <si>
    <t>Iva Debito (Ventas)</t>
  </si>
  <si>
    <t>Total Ingresos</t>
  </si>
  <si>
    <t>Compras Contado</t>
  </si>
  <si>
    <t>Pago Proveedores (ctas x pagar)</t>
  </si>
  <si>
    <t>Iva Credito (Compras)</t>
  </si>
  <si>
    <t>Gastos de Ventas</t>
  </si>
  <si>
    <t>Gastos de Administracion</t>
  </si>
  <si>
    <t>Cuota IGSS</t>
  </si>
  <si>
    <t>Iva por Pagar (Iva Debito)</t>
  </si>
  <si>
    <t>Gastos Financieros (intereses s/prestamos)</t>
  </si>
  <si>
    <t>Total Egresos</t>
  </si>
  <si>
    <t>SALDO ANTERIOR</t>
  </si>
  <si>
    <t>PAGO POR MES</t>
  </si>
  <si>
    <t>MOVIMIENTO DE CAJA</t>
  </si>
  <si>
    <t>CONCEPTO</t>
  </si>
  <si>
    <t>Saldo Anterior</t>
  </si>
  <si>
    <t>Movimiento del Mes</t>
  </si>
  <si>
    <t>Saldo Final</t>
  </si>
  <si>
    <t>SUBTOTAL</t>
  </si>
  <si>
    <t>PAGO DIVIDENDOS</t>
  </si>
  <si>
    <t>SALDO FINAL</t>
  </si>
  <si>
    <t>Prestamo Bancario</t>
  </si>
  <si>
    <t>CON IVA</t>
  </si>
  <si>
    <t>CONTADO 50%</t>
  </si>
  <si>
    <t>30/30</t>
  </si>
  <si>
    <t>20/60</t>
  </si>
  <si>
    <t>CONTADO 40%</t>
  </si>
  <si>
    <t>35/30</t>
  </si>
  <si>
    <t>25/60</t>
  </si>
  <si>
    <t>INTERES 20% ANUAL</t>
  </si>
  <si>
    <t>SALDO INICIAL DIC. 2013</t>
  </si>
  <si>
    <t>Amortizacion Prestamo</t>
  </si>
</sst>
</file>

<file path=xl/styles.xml><?xml version="1.0" encoding="utf-8"?>
<styleSheet xmlns="http://schemas.openxmlformats.org/spreadsheetml/2006/main">
  <numFmts count="1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.00"/>
    <numFmt numFmtId="165" formatCode="#,##0.0_);\(#,##0.0\)"/>
    <numFmt numFmtId="166" formatCode="0.0"/>
    <numFmt numFmtId="167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4" fontId="0" fillId="33" borderId="11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9" fontId="0" fillId="33" borderId="11" xfId="0" applyNumberFormat="1" applyFill="1" applyBorder="1" applyAlignment="1">
      <alignment horizontal="center" vertical="center" wrapText="1"/>
    </xf>
    <xf numFmtId="9" fontId="0" fillId="33" borderId="11" xfId="0" applyNumberFormat="1" applyFill="1" applyBorder="1" applyAlignment="1">
      <alignment horizontal="center" vertic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0" fillId="33" borderId="14" xfId="0" applyNumberFormat="1" applyFill="1" applyBorder="1" applyAlignment="1">
      <alignment/>
    </xf>
    <xf numFmtId="0" fontId="33" fillId="0" borderId="15" xfId="0" applyFont="1" applyBorder="1" applyAlignment="1">
      <alignment/>
    </xf>
    <xf numFmtId="4" fontId="33" fillId="0" borderId="15" xfId="0" applyNumberFormat="1" applyFont="1" applyBorder="1" applyAlignment="1">
      <alignment/>
    </xf>
    <xf numFmtId="4" fontId="0" fillId="33" borderId="0" xfId="0" applyNumberFormat="1" applyFill="1" applyAlignment="1">
      <alignment/>
    </xf>
    <xf numFmtId="39" fontId="0" fillId="0" borderId="11" xfId="48" applyNumberFormat="1" applyFont="1" applyBorder="1" applyAlignment="1">
      <alignment horizontal="center" vertical="center" wrapText="1"/>
    </xf>
    <xf numFmtId="39" fontId="0" fillId="0" borderId="11" xfId="48" applyNumberFormat="1" applyFont="1" applyBorder="1" applyAlignment="1">
      <alignment/>
    </xf>
    <xf numFmtId="39" fontId="0" fillId="0" borderId="10" xfId="48" applyNumberFormat="1" applyFont="1" applyBorder="1" applyAlignment="1">
      <alignment/>
    </xf>
    <xf numFmtId="39" fontId="0" fillId="0" borderId="14" xfId="48" applyNumberFormat="1" applyFont="1" applyBorder="1" applyAlignment="1">
      <alignment/>
    </xf>
    <xf numFmtId="39" fontId="33" fillId="0" borderId="15" xfId="48" applyNumberFormat="1" applyFont="1" applyBorder="1" applyAlignment="1">
      <alignment/>
    </xf>
    <xf numFmtId="39" fontId="0" fillId="0" borderId="16" xfId="48" applyNumberFormat="1" applyFont="1" applyBorder="1" applyAlignment="1">
      <alignment horizontal="center" vertical="center" wrapText="1"/>
    </xf>
    <xf numFmtId="39" fontId="0" fillId="0" borderId="10" xfId="48" applyNumberFormat="1" applyFont="1" applyBorder="1" applyAlignment="1">
      <alignment horizontal="center" vertical="center" wrapText="1"/>
    </xf>
    <xf numFmtId="39" fontId="0" fillId="0" borderId="14" xfId="48" applyNumberFormat="1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33" fillId="0" borderId="10" xfId="0" applyFont="1" applyBorder="1" applyAlignment="1">
      <alignment/>
    </xf>
    <xf numFmtId="10" fontId="0" fillId="0" borderId="11" xfId="0" applyNumberFormat="1" applyBorder="1" applyAlignment="1">
      <alignment horizontal="center"/>
    </xf>
    <xf numFmtId="0" fontId="33" fillId="0" borderId="11" xfId="0" applyFont="1" applyBorder="1" applyAlignment="1">
      <alignment horizontal="center"/>
    </xf>
    <xf numFmtId="39" fontId="33" fillId="0" borderId="11" xfId="48" applyNumberFormat="1" applyFont="1" applyBorder="1" applyAlignment="1">
      <alignment horizontal="center" vertical="center" wrapText="1"/>
    </xf>
    <xf numFmtId="39" fontId="0" fillId="0" borderId="11" xfId="48" applyNumberFormat="1" applyFont="1" applyBorder="1" applyAlignment="1">
      <alignment horizontal="center"/>
    </xf>
    <xf numFmtId="0" fontId="33" fillId="0" borderId="11" xfId="0" applyFont="1" applyBorder="1" applyAlignment="1">
      <alignment/>
    </xf>
    <xf numFmtId="39" fontId="0" fillId="33" borderId="11" xfId="48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0" borderId="14" xfId="0" applyFont="1" applyBorder="1" applyAlignment="1">
      <alignment/>
    </xf>
    <xf numFmtId="39" fontId="0" fillId="0" borderId="15" xfId="48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39" fontId="0" fillId="0" borderId="10" xfId="48" applyNumberFormat="1" applyFont="1" applyBorder="1" applyAlignment="1">
      <alignment horizontal="center"/>
    </xf>
    <xf numFmtId="39" fontId="33" fillId="0" borderId="15" xfId="0" applyNumberFormat="1" applyFont="1" applyBorder="1" applyAlignment="1">
      <alignment/>
    </xf>
    <xf numFmtId="0" fontId="33" fillId="0" borderId="16" xfId="0" applyFont="1" applyBorder="1" applyAlignment="1">
      <alignment/>
    </xf>
    <xf numFmtId="39" fontId="33" fillId="0" borderId="16" xfId="48" applyNumberFormat="1" applyFont="1" applyBorder="1" applyAlignment="1">
      <alignment/>
    </xf>
    <xf numFmtId="39" fontId="33" fillId="0" borderId="14" xfId="0" applyNumberFormat="1" applyFont="1" applyBorder="1" applyAlignment="1">
      <alignment/>
    </xf>
    <xf numFmtId="39" fontId="0" fillId="0" borderId="0" xfId="0" applyNumberFormat="1" applyAlignment="1">
      <alignment/>
    </xf>
    <xf numFmtId="39" fontId="33" fillId="0" borderId="0" xfId="0" applyNumberFormat="1" applyFont="1" applyAlignment="1">
      <alignment/>
    </xf>
    <xf numFmtId="39" fontId="33" fillId="0" borderId="18" xfId="0" applyNumberFormat="1" applyFont="1" applyBorder="1" applyAlignment="1">
      <alignment/>
    </xf>
    <xf numFmtId="39" fontId="33" fillId="33" borderId="18" xfId="0" applyNumberFormat="1" applyFont="1" applyFill="1" applyBorder="1" applyAlignment="1">
      <alignment/>
    </xf>
    <xf numFmtId="39" fontId="0" fillId="0" borderId="18" xfId="0" applyNumberFormat="1" applyBorder="1" applyAlignment="1">
      <alignment/>
    </xf>
    <xf numFmtId="39" fontId="0" fillId="0" borderId="0" xfId="48" applyNumberFormat="1" applyFont="1" applyAlignment="1">
      <alignment/>
    </xf>
    <xf numFmtId="39" fontId="0" fillId="33" borderId="11" xfId="48" applyNumberFormat="1" applyFont="1" applyFill="1" applyBorder="1" applyAlignment="1">
      <alignment/>
    </xf>
    <xf numFmtId="39" fontId="0" fillId="33" borderId="10" xfId="48" applyNumberFormat="1" applyFont="1" applyFill="1" applyBorder="1" applyAlignment="1">
      <alignment/>
    </xf>
    <xf numFmtId="39" fontId="0" fillId="33" borderId="14" xfId="48" applyNumberFormat="1" applyFont="1" applyFill="1" applyBorder="1" applyAlignment="1">
      <alignment/>
    </xf>
    <xf numFmtId="39" fontId="0" fillId="0" borderId="11" xfId="48" applyNumberFormat="1" applyFont="1" applyBorder="1" applyAlignment="1">
      <alignment/>
    </xf>
    <xf numFmtId="39" fontId="0" fillId="33" borderId="10" xfId="48" applyNumberFormat="1" applyFont="1" applyFill="1" applyBorder="1" applyAlignment="1">
      <alignment/>
    </xf>
    <xf numFmtId="39" fontId="0" fillId="33" borderId="11" xfId="48" applyNumberFormat="1" applyFont="1" applyFill="1" applyBorder="1" applyAlignment="1">
      <alignment horizontal="center"/>
    </xf>
    <xf numFmtId="39" fontId="0" fillId="33" borderId="10" xfId="48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9" fontId="0" fillId="0" borderId="11" xfId="48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6" sqref="F6"/>
    </sheetView>
  </sheetViews>
  <sheetFormatPr defaultColWidth="11.421875" defaultRowHeight="15"/>
  <cols>
    <col min="1" max="1" width="12.8515625" style="0" customWidth="1"/>
    <col min="2" max="2" width="10.8515625" style="0" bestFit="1" customWidth="1"/>
    <col min="3" max="3" width="11.7109375" style="0" bestFit="1" customWidth="1"/>
    <col min="5" max="6" width="10.140625" style="0" bestFit="1" customWidth="1"/>
    <col min="7" max="7" width="11.7109375" style="0" bestFit="1" customWidth="1"/>
    <col min="8" max="8" width="10.140625" style="0" bestFit="1" customWidth="1"/>
  </cols>
  <sheetData>
    <row r="1" spans="1:8" ht="15">
      <c r="A1" s="64" t="s">
        <v>0</v>
      </c>
      <c r="B1" s="64"/>
      <c r="C1" s="64"/>
      <c r="D1" s="64"/>
      <c r="E1" s="64"/>
      <c r="F1" s="64"/>
      <c r="G1" s="64"/>
      <c r="H1" s="64"/>
    </row>
    <row r="2" spans="1:8" ht="15">
      <c r="A2" s="64" t="s">
        <v>1</v>
      </c>
      <c r="B2" s="64"/>
      <c r="C2" s="64"/>
      <c r="D2" s="64"/>
      <c r="E2" s="64"/>
      <c r="F2" s="64"/>
      <c r="G2" s="64"/>
      <c r="H2" s="64"/>
    </row>
    <row r="3" ht="15.75" thickBot="1"/>
    <row r="4" spans="1:8" ht="15.75" customHeight="1" thickBot="1">
      <c r="A4" s="68" t="s">
        <v>2</v>
      </c>
      <c r="B4" s="3" t="s">
        <v>3</v>
      </c>
      <c r="C4" s="68" t="s">
        <v>3</v>
      </c>
      <c r="D4" s="68" t="s">
        <v>86</v>
      </c>
      <c r="E4" s="65" t="s">
        <v>5</v>
      </c>
      <c r="F4" s="66"/>
      <c r="G4" s="67"/>
      <c r="H4" s="70" t="s">
        <v>4</v>
      </c>
    </row>
    <row r="5" spans="1:8" ht="15.75" thickBot="1">
      <c r="A5" s="69"/>
      <c r="B5" s="4" t="s">
        <v>85</v>
      </c>
      <c r="C5" s="69"/>
      <c r="D5" s="69"/>
      <c r="E5" s="4" t="s">
        <v>87</v>
      </c>
      <c r="F5" s="4" t="s">
        <v>88</v>
      </c>
      <c r="G5" s="4" t="s">
        <v>19</v>
      </c>
      <c r="H5" s="71"/>
    </row>
    <row r="6" spans="1:8" ht="15">
      <c r="A6" s="7"/>
      <c r="B6" s="7"/>
      <c r="C6" s="7"/>
      <c r="D6" s="10">
        <v>0.5</v>
      </c>
      <c r="E6" s="10">
        <v>0.3</v>
      </c>
      <c r="F6" s="10">
        <v>0.2</v>
      </c>
      <c r="G6" s="10">
        <f>SUM(E6:F6)</f>
        <v>0.5</v>
      </c>
      <c r="H6" s="11">
        <v>0.12</v>
      </c>
    </row>
    <row r="7" spans="1:8" ht="15">
      <c r="A7" s="2" t="s">
        <v>6</v>
      </c>
      <c r="B7" s="8">
        <v>448000</v>
      </c>
      <c r="C7" s="8">
        <f aca="true" t="shared" si="0" ref="C7:C12">B7/1.12</f>
        <v>399999.99999999994</v>
      </c>
      <c r="D7" s="5">
        <f>C7*D6</f>
        <v>199999.99999999997</v>
      </c>
      <c r="E7" s="5">
        <f>C7*E6</f>
        <v>119999.99999999997</v>
      </c>
      <c r="F7" s="5">
        <f>C7*F6</f>
        <v>80000</v>
      </c>
      <c r="G7" s="5">
        <f aca="true" t="shared" si="1" ref="G7:G12">SUM(E7:F7)</f>
        <v>199999.99999999997</v>
      </c>
      <c r="H7" s="5">
        <f>C7*H6</f>
        <v>47999.99999999999</v>
      </c>
    </row>
    <row r="8" spans="1:8" ht="15">
      <c r="A8" s="1" t="s">
        <v>7</v>
      </c>
      <c r="B8" s="9">
        <v>459200</v>
      </c>
      <c r="C8" s="8">
        <f t="shared" si="0"/>
        <v>409999.99999999994</v>
      </c>
      <c r="D8" s="6">
        <f>C8*D6</f>
        <v>204999.99999999997</v>
      </c>
      <c r="E8" s="6">
        <f>C8*E6</f>
        <v>122999.99999999997</v>
      </c>
      <c r="F8" s="6">
        <f>C8*F6</f>
        <v>82000</v>
      </c>
      <c r="G8" s="5">
        <f t="shared" si="1"/>
        <v>204999.99999999997</v>
      </c>
      <c r="H8" s="6">
        <f>C8*H6</f>
        <v>49199.99999999999</v>
      </c>
    </row>
    <row r="9" spans="1:8" ht="15">
      <c r="A9" s="1" t="s">
        <v>8</v>
      </c>
      <c r="B9" s="9">
        <v>464800</v>
      </c>
      <c r="C9" s="8">
        <f t="shared" si="0"/>
        <v>414999.99999999994</v>
      </c>
      <c r="D9" s="6">
        <f>C9*D6</f>
        <v>207499.99999999997</v>
      </c>
      <c r="E9" s="6">
        <f>C9*E6</f>
        <v>124499.99999999997</v>
      </c>
      <c r="F9" s="6">
        <f>C9*F6</f>
        <v>83000</v>
      </c>
      <c r="G9" s="5">
        <f t="shared" si="1"/>
        <v>207499.99999999997</v>
      </c>
      <c r="H9" s="6">
        <f>C9*H6</f>
        <v>49799.99999999999</v>
      </c>
    </row>
    <row r="10" spans="1:8" ht="15">
      <c r="A10" s="1" t="s">
        <v>9</v>
      </c>
      <c r="B10" s="9">
        <v>476000</v>
      </c>
      <c r="C10" s="8">
        <f t="shared" si="0"/>
        <v>424999.99999999994</v>
      </c>
      <c r="D10" s="6">
        <f>C10*D6</f>
        <v>212499.99999999997</v>
      </c>
      <c r="E10" s="6">
        <f>C10*E6</f>
        <v>127499.99999999997</v>
      </c>
      <c r="F10" s="6">
        <f>C10*F6</f>
        <v>85000</v>
      </c>
      <c r="G10" s="5">
        <f t="shared" si="1"/>
        <v>212499.99999999997</v>
      </c>
      <c r="H10" s="6">
        <f>C10*H6</f>
        <v>50999.99999999999</v>
      </c>
    </row>
    <row r="11" spans="1:8" ht="15">
      <c r="A11" s="1" t="s">
        <v>10</v>
      </c>
      <c r="B11" s="9">
        <v>481600</v>
      </c>
      <c r="C11" s="8">
        <f t="shared" si="0"/>
        <v>429999.99999999994</v>
      </c>
      <c r="D11" s="6">
        <f>C11*D6</f>
        <v>214999.99999999997</v>
      </c>
      <c r="E11" s="6">
        <f>C11*E6</f>
        <v>128999.99999999997</v>
      </c>
      <c r="F11" s="6">
        <f>C11*F6</f>
        <v>86000</v>
      </c>
      <c r="G11" s="5">
        <f t="shared" si="1"/>
        <v>214999.99999999997</v>
      </c>
      <c r="H11" s="6">
        <f>C11*H6</f>
        <v>51599.99999999999</v>
      </c>
    </row>
    <row r="12" spans="1:8" ht="15.75" thickBot="1">
      <c r="A12" s="12" t="s">
        <v>11</v>
      </c>
      <c r="B12" s="14">
        <v>470400</v>
      </c>
      <c r="C12" s="8">
        <f t="shared" si="0"/>
        <v>419999.99999999994</v>
      </c>
      <c r="D12" s="13">
        <f>C12*D6</f>
        <v>209999.99999999997</v>
      </c>
      <c r="E12" s="13">
        <f>C12*E6</f>
        <v>125999.99999999997</v>
      </c>
      <c r="F12" s="13">
        <f>C12*F6</f>
        <v>84000</v>
      </c>
      <c r="G12" s="13">
        <f t="shared" si="1"/>
        <v>209999.99999999997</v>
      </c>
      <c r="H12" s="13">
        <f>C12*H6</f>
        <v>50399.99999999999</v>
      </c>
    </row>
    <row r="13" spans="1:8" ht="16.5" thickBot="1" thickTop="1">
      <c r="A13" s="15" t="s">
        <v>12</v>
      </c>
      <c r="B13" s="15"/>
      <c r="C13" s="16">
        <f aca="true" t="shared" si="2" ref="C13:H13">SUM(C7:C12)</f>
        <v>2499999.9999999995</v>
      </c>
      <c r="D13" s="16">
        <f t="shared" si="2"/>
        <v>1249999.9999999998</v>
      </c>
      <c r="E13" s="16">
        <f t="shared" si="2"/>
        <v>749999.9999999999</v>
      </c>
      <c r="F13" s="16">
        <f t="shared" si="2"/>
        <v>500000</v>
      </c>
      <c r="G13" s="16">
        <f t="shared" si="2"/>
        <v>1249999.9999999998</v>
      </c>
      <c r="H13" s="16">
        <f t="shared" si="2"/>
        <v>299999.99999999994</v>
      </c>
    </row>
    <row r="14" spans="1:8" ht="15.75" thickTop="1">
      <c r="A14" s="2"/>
      <c r="B14" s="2"/>
      <c r="C14" s="2"/>
      <c r="D14" s="2"/>
      <c r="E14" s="2"/>
      <c r="F14" s="2"/>
      <c r="G14" s="2"/>
      <c r="H14" s="2"/>
    </row>
    <row r="16" ht="15">
      <c r="A16" t="s">
        <v>18</v>
      </c>
    </row>
    <row r="17" spans="1:8" ht="15">
      <c r="A17" t="s">
        <v>16</v>
      </c>
      <c r="B17" s="54">
        <v>336000</v>
      </c>
      <c r="C17" s="17">
        <f>B17/1.12</f>
        <v>300000</v>
      </c>
      <c r="D17">
        <f>C17*D6</f>
        <v>150000</v>
      </c>
      <c r="E17">
        <f>C17*E6</f>
        <v>90000</v>
      </c>
      <c r="F17">
        <f>C17*F6</f>
        <v>60000</v>
      </c>
      <c r="G17">
        <f>SUM(E17:F17)</f>
        <v>150000</v>
      </c>
      <c r="H17">
        <f>C17*0.12</f>
        <v>36000</v>
      </c>
    </row>
    <row r="18" spans="1:8" ht="15">
      <c r="A18" t="s">
        <v>17</v>
      </c>
      <c r="B18" s="54">
        <v>364000</v>
      </c>
      <c r="C18" s="17">
        <f>B18/1.12</f>
        <v>324999.99999999994</v>
      </c>
      <c r="D18">
        <f>C18*D6</f>
        <v>162499.99999999997</v>
      </c>
      <c r="E18">
        <f>C18*E6</f>
        <v>97499.99999999999</v>
      </c>
      <c r="F18">
        <f>C18*F6</f>
        <v>64999.99999999999</v>
      </c>
      <c r="G18">
        <f>SUM(E18:F18)</f>
        <v>162499.99999999997</v>
      </c>
      <c r="H18">
        <f>C18*0.12</f>
        <v>38999.99999999999</v>
      </c>
    </row>
  </sheetData>
  <sheetProtection/>
  <mergeCells count="7">
    <mergeCell ref="A1:H1"/>
    <mergeCell ref="A2:H2"/>
    <mergeCell ref="E4:G4"/>
    <mergeCell ref="A4:A5"/>
    <mergeCell ref="C4:C5"/>
    <mergeCell ref="D4:D5"/>
    <mergeCell ref="H4:H5"/>
  </mergeCell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5">
      <selection activeCell="G24" sqref="G24"/>
    </sheetView>
  </sheetViews>
  <sheetFormatPr defaultColWidth="11.421875" defaultRowHeight="15"/>
  <cols>
    <col min="1" max="1" width="39.7109375" style="0" bestFit="1" customWidth="1"/>
    <col min="2" max="7" width="10.8515625" style="0" bestFit="1" customWidth="1"/>
    <col min="8" max="8" width="12.421875" style="0" bestFit="1" customWidth="1"/>
  </cols>
  <sheetData>
    <row r="1" spans="1:8" ht="15">
      <c r="A1" s="64" t="s">
        <v>57</v>
      </c>
      <c r="B1" s="64"/>
      <c r="C1" s="64"/>
      <c r="D1" s="64"/>
      <c r="E1" s="64"/>
      <c r="F1" s="64"/>
      <c r="G1" s="64"/>
      <c r="H1" s="64"/>
    </row>
    <row r="2" spans="1:8" ht="15">
      <c r="A2" s="64" t="s">
        <v>58</v>
      </c>
      <c r="B2" s="64"/>
      <c r="C2" s="64"/>
      <c r="D2" s="64"/>
      <c r="E2" s="64"/>
      <c r="F2" s="64"/>
      <c r="G2" s="64"/>
      <c r="H2" s="64"/>
    </row>
    <row r="3" ht="15.75" thickBot="1"/>
    <row r="4" spans="1:8" ht="15.75" customHeight="1">
      <c r="A4" s="77" t="s">
        <v>2</v>
      </c>
      <c r="B4" s="77" t="s">
        <v>6</v>
      </c>
      <c r="C4" s="77" t="s">
        <v>7</v>
      </c>
      <c r="D4" s="77" t="s">
        <v>8</v>
      </c>
      <c r="E4" s="77" t="s">
        <v>9</v>
      </c>
      <c r="F4" s="77" t="s">
        <v>10</v>
      </c>
      <c r="G4" s="77" t="s">
        <v>15</v>
      </c>
      <c r="H4" s="77" t="s">
        <v>12</v>
      </c>
    </row>
    <row r="5" spans="1:8" ht="15.75" thickBot="1">
      <c r="A5" s="78"/>
      <c r="B5" s="78"/>
      <c r="C5" s="78"/>
      <c r="D5" s="78"/>
      <c r="E5" s="78"/>
      <c r="F5" s="78"/>
      <c r="G5" s="78"/>
      <c r="H5" s="78"/>
    </row>
    <row r="6" spans="1:8" ht="15">
      <c r="A6" s="37" t="s">
        <v>59</v>
      </c>
      <c r="B6" s="18"/>
      <c r="C6" s="18"/>
      <c r="D6" s="18"/>
      <c r="E6" s="18"/>
      <c r="F6" s="18"/>
      <c r="G6" s="18"/>
      <c r="H6" s="18"/>
    </row>
    <row r="7" spans="1:8" ht="15">
      <c r="A7" s="2" t="s">
        <v>61</v>
      </c>
      <c r="B7" s="18">
        <f>VENTAS!D7</f>
        <v>199999.99999999997</v>
      </c>
      <c r="C7" s="18">
        <f>VENTAS!D8</f>
        <v>204999.99999999997</v>
      </c>
      <c r="D7" s="18">
        <f>VENTAS!D9</f>
        <v>207499.99999999997</v>
      </c>
      <c r="E7" s="18">
        <f>VENTAS!D10</f>
        <v>212499.99999999997</v>
      </c>
      <c r="F7" s="18">
        <f>VENTAS!D11</f>
        <v>214999.99999999997</v>
      </c>
      <c r="G7" s="18">
        <f>VENTAS!D12</f>
        <v>209999.99999999997</v>
      </c>
      <c r="H7" s="18">
        <f>SUM(B7:G7)</f>
        <v>1249999.9999999998</v>
      </c>
    </row>
    <row r="8" spans="1:8" ht="15">
      <c r="A8" s="2" t="s">
        <v>84</v>
      </c>
      <c r="B8" s="36">
        <v>0</v>
      </c>
      <c r="C8" s="18"/>
      <c r="D8" s="18"/>
      <c r="E8" s="18"/>
      <c r="F8" s="18"/>
      <c r="G8" s="18"/>
      <c r="H8" s="18">
        <f>SUM(B8:G8)</f>
        <v>0</v>
      </c>
    </row>
    <row r="9" spans="1:8" ht="15">
      <c r="A9" s="2" t="s">
        <v>62</v>
      </c>
      <c r="B9" s="18">
        <f>'CTAS. POR COBRAR'!C17</f>
        <v>157500</v>
      </c>
      <c r="C9" s="18">
        <f>'CTAS. POR COBRAR'!D17</f>
        <v>184999.99999999997</v>
      </c>
      <c r="D9" s="18">
        <f>'CTAS. POR COBRAR'!E17</f>
        <v>202999.99999999997</v>
      </c>
      <c r="E9" s="18">
        <f>'CTAS. POR COBRAR'!F17</f>
        <v>206499.99999999997</v>
      </c>
      <c r="F9" s="18">
        <f>'CTAS. POR COBRAR'!G17</f>
        <v>210499.99999999997</v>
      </c>
      <c r="G9" s="18">
        <f>'CTAS. POR COBRAR'!H17</f>
        <v>213999.99999999997</v>
      </c>
      <c r="H9" s="18">
        <f>SUM(B9:G9)</f>
        <v>1176500</v>
      </c>
    </row>
    <row r="10" spans="1:8" ht="15.75" thickBot="1">
      <c r="A10" s="12" t="s">
        <v>63</v>
      </c>
      <c r="B10" s="21">
        <f>IVA!C7</f>
        <v>47999.99999999999</v>
      </c>
      <c r="C10" s="21">
        <f>IVA!D7</f>
        <v>49199.99999999999</v>
      </c>
      <c r="D10" s="21">
        <f>IVA!E7</f>
        <v>49799.99999999999</v>
      </c>
      <c r="E10" s="21">
        <f>IVA!F7</f>
        <v>50999.99999999999</v>
      </c>
      <c r="F10" s="21">
        <f>IVA!G7</f>
        <v>51599.99999999999</v>
      </c>
      <c r="G10" s="21">
        <f>IVA!H7</f>
        <v>50399.99999999999</v>
      </c>
      <c r="H10" s="25">
        <f>SUM(B10:G10)</f>
        <v>299999.99999999994</v>
      </c>
    </row>
    <row r="11" spans="1:8" ht="16.5" thickBot="1" thickTop="1">
      <c r="A11" s="15" t="s">
        <v>64</v>
      </c>
      <c r="B11" s="22">
        <f>SUM(B7:B10)</f>
        <v>405500</v>
      </c>
      <c r="C11" s="22">
        <f aca="true" t="shared" si="0" ref="C11:H11">SUM(C7:C10)</f>
        <v>439199.99999999994</v>
      </c>
      <c r="D11" s="22">
        <f t="shared" si="0"/>
        <v>460299.99999999994</v>
      </c>
      <c r="E11" s="22">
        <f t="shared" si="0"/>
        <v>469999.99999999994</v>
      </c>
      <c r="F11" s="22">
        <f t="shared" si="0"/>
        <v>477099.99999999994</v>
      </c>
      <c r="G11" s="22">
        <f t="shared" si="0"/>
        <v>474399.99999999994</v>
      </c>
      <c r="H11" s="22">
        <f t="shared" si="0"/>
        <v>2726500</v>
      </c>
    </row>
    <row r="12" spans="1:8" ht="15.75" thickTop="1">
      <c r="A12" s="2"/>
      <c r="B12" s="19"/>
      <c r="C12" s="19"/>
      <c r="D12" s="19"/>
      <c r="E12" s="19"/>
      <c r="F12" s="19"/>
      <c r="G12" s="19"/>
      <c r="H12" s="18"/>
    </row>
    <row r="13" spans="1:8" ht="15">
      <c r="A13" s="38" t="s">
        <v>60</v>
      </c>
      <c r="B13" s="20"/>
      <c r="C13" s="20"/>
      <c r="D13" s="20"/>
      <c r="E13" s="20"/>
      <c r="F13" s="20"/>
      <c r="G13" s="20"/>
      <c r="H13" s="18"/>
    </row>
    <row r="14" spans="1:8" ht="15">
      <c r="A14" s="41" t="s">
        <v>65</v>
      </c>
      <c r="B14" s="20">
        <f>COMPRAS!D7</f>
        <v>123999.99999999999</v>
      </c>
      <c r="C14" s="20">
        <f>COMPRAS!D8</f>
        <v>127999.99999999999</v>
      </c>
      <c r="D14" s="20">
        <f>COMPRAS!D9</f>
        <v>129999.99999999999</v>
      </c>
      <c r="E14" s="20">
        <f>COMPRAS!D10</f>
        <v>137999.99999999997</v>
      </c>
      <c r="F14" s="20">
        <f>COMPRAS!D11</f>
        <v>139999.99999999997</v>
      </c>
      <c r="G14" s="20">
        <f>COMPRAS!D12</f>
        <v>135999.99999999997</v>
      </c>
      <c r="H14" s="18">
        <f aca="true" t="shared" si="1" ref="H14:H22">SUM(B14:G14)</f>
        <v>795999.9999999999</v>
      </c>
    </row>
    <row r="15" spans="1:8" ht="15">
      <c r="A15" s="41" t="s">
        <v>66</v>
      </c>
      <c r="B15" s="20">
        <f>'CTAS. POR PAGAR'!C17</f>
        <v>158750</v>
      </c>
      <c r="C15" s="20">
        <f>'CTAS. POR PAGAR'!D17</f>
        <v>177249.99999999997</v>
      </c>
      <c r="D15" s="20">
        <f>'CTAS. POR PAGAR'!E17</f>
        <v>189499.99999999994</v>
      </c>
      <c r="E15" s="20">
        <f>'CTAS. POR PAGAR'!F17</f>
        <v>193749.99999999994</v>
      </c>
      <c r="F15" s="20">
        <f>'CTAS. POR PAGAR'!G17</f>
        <v>201999.99999999994</v>
      </c>
      <c r="G15" s="20">
        <f>'CTAS. POR PAGAR'!H17</f>
        <v>208749.99999999994</v>
      </c>
      <c r="H15" s="18">
        <f t="shared" si="1"/>
        <v>1130000</v>
      </c>
    </row>
    <row r="16" spans="1:8" ht="15">
      <c r="A16" s="41" t="s">
        <v>67</v>
      </c>
      <c r="B16" s="20">
        <f>IVA!C8</f>
        <v>37199.99999999999</v>
      </c>
      <c r="C16" s="20">
        <f>IVA!D8</f>
        <v>38399.99999999999</v>
      </c>
      <c r="D16" s="20">
        <f>IVA!E8</f>
        <v>38999.99999999999</v>
      </c>
      <c r="E16" s="20">
        <f>IVA!F8</f>
        <v>41399.99999999999</v>
      </c>
      <c r="F16" s="20">
        <f>IVA!G8</f>
        <v>41999.99999999999</v>
      </c>
      <c r="G16" s="20">
        <f>IVA!H8</f>
        <v>40799.99999999999</v>
      </c>
      <c r="H16" s="18">
        <f t="shared" si="1"/>
        <v>238799.99999999997</v>
      </c>
    </row>
    <row r="17" spans="1:8" ht="15">
      <c r="A17" s="41" t="s">
        <v>68</v>
      </c>
      <c r="B17" s="20">
        <f>'GASTOS DE VENTA'!C13</f>
        <v>39100</v>
      </c>
      <c r="C17" s="20">
        <f>'GASTOS DE VENTA'!D13</f>
        <v>40000</v>
      </c>
      <c r="D17" s="20">
        <f>'GASTOS DE VENTA'!E13</f>
        <v>40450</v>
      </c>
      <c r="E17" s="20">
        <f>'GASTOS DE VENTA'!F13</f>
        <v>41350</v>
      </c>
      <c r="F17" s="20">
        <f>'GASTOS DE VENTA'!G13</f>
        <v>41800</v>
      </c>
      <c r="G17" s="20">
        <f>'GASTOS DE VENTA'!H13</f>
        <v>40900</v>
      </c>
      <c r="H17" s="18">
        <f t="shared" si="1"/>
        <v>243600</v>
      </c>
    </row>
    <row r="18" spans="1:8" ht="15">
      <c r="A18" s="41" t="s">
        <v>69</v>
      </c>
      <c r="B18" s="20">
        <f>'GASTOS ADMON'!E17</f>
        <v>7025</v>
      </c>
      <c r="C18" s="20">
        <f>'GASTOS ADMON'!F17</f>
        <v>7125</v>
      </c>
      <c r="D18" s="20">
        <f>'GASTOS ADMON'!G17</f>
        <v>7125</v>
      </c>
      <c r="E18" s="20">
        <f>'GASTOS ADMON'!H17</f>
        <v>7125</v>
      </c>
      <c r="F18" s="20">
        <f>'GASTOS ADMON'!I17</f>
        <v>7125</v>
      </c>
      <c r="G18" s="20">
        <f>'GASTOS ADMON'!J17</f>
        <v>7125</v>
      </c>
      <c r="H18" s="18">
        <f t="shared" si="1"/>
        <v>42650</v>
      </c>
    </row>
    <row r="19" spans="1:8" ht="15">
      <c r="A19" s="41" t="s">
        <v>70</v>
      </c>
      <c r="B19" s="20">
        <f>'CUOTAS IGSS'!C16</f>
        <v>6000</v>
      </c>
      <c r="C19" s="20">
        <f>'CUOTAS IGSS'!D16</f>
        <v>4900</v>
      </c>
      <c r="D19" s="20">
        <f>'CUOTAS IGSS'!E16</f>
        <v>4987.5</v>
      </c>
      <c r="E19" s="20">
        <f>'CUOTAS IGSS'!F16</f>
        <v>5031.25</v>
      </c>
      <c r="F19" s="20">
        <f>'CUOTAS IGSS'!G16</f>
        <v>5118.75</v>
      </c>
      <c r="G19" s="20">
        <f>'CUOTAS IGSS'!H16</f>
        <v>5162.5</v>
      </c>
      <c r="H19" s="18">
        <f t="shared" si="1"/>
        <v>31200</v>
      </c>
    </row>
    <row r="20" spans="1:8" ht="15">
      <c r="A20" s="41" t="s">
        <v>71</v>
      </c>
      <c r="B20" s="20">
        <f>IVA!B12</f>
        <v>6000</v>
      </c>
      <c r="C20" s="20">
        <f>IVA!C12</f>
        <v>10800</v>
      </c>
      <c r="D20" s="20">
        <f>IVA!D12</f>
        <v>10800</v>
      </c>
      <c r="E20" s="20">
        <f>IVA!E12</f>
        <v>10800</v>
      </c>
      <c r="F20" s="20">
        <f>IVA!F12</f>
        <v>9600</v>
      </c>
      <c r="G20" s="20">
        <f>IVA!G12</f>
        <v>9600</v>
      </c>
      <c r="H20" s="18">
        <f t="shared" si="1"/>
        <v>57600</v>
      </c>
    </row>
    <row r="21" spans="1:8" ht="15">
      <c r="A21" s="41" t="s">
        <v>94</v>
      </c>
      <c r="B21" s="59">
        <v>25000</v>
      </c>
      <c r="C21" s="20"/>
      <c r="D21" s="59">
        <v>25000</v>
      </c>
      <c r="E21" s="20"/>
      <c r="F21" s="59">
        <v>25000</v>
      </c>
      <c r="G21" s="20"/>
      <c r="H21" s="18">
        <f t="shared" si="1"/>
        <v>75000</v>
      </c>
    </row>
    <row r="22" spans="1:8" ht="15.75" thickBot="1">
      <c r="A22" s="42" t="s">
        <v>72</v>
      </c>
      <c r="B22" s="21">
        <f>PRESTAMO!E9</f>
        <v>4583.333333333333</v>
      </c>
      <c r="C22" s="21">
        <f>PRESTAMO!E10</f>
        <v>4166.666666666667</v>
      </c>
      <c r="D22" s="21">
        <f>PRESTAMO!E11</f>
        <v>4166.666666666667</v>
      </c>
      <c r="E22" s="21">
        <f>PRESTAMO!E12</f>
        <v>3750</v>
      </c>
      <c r="F22" s="21">
        <f>PRESTAMO!E13</f>
        <v>3750</v>
      </c>
      <c r="G22" s="21">
        <f>PRESTAMO!E14</f>
        <v>3333.3333333333335</v>
      </c>
      <c r="H22" s="25">
        <f t="shared" si="1"/>
        <v>23750</v>
      </c>
    </row>
    <row r="23" spans="1:8" ht="16.5" thickBot="1" thickTop="1">
      <c r="A23" s="43" t="s">
        <v>73</v>
      </c>
      <c r="B23" s="40">
        <f aca="true" t="shared" si="2" ref="B23:H23">SUM(B14:B22)</f>
        <v>407658.3333333333</v>
      </c>
      <c r="C23" s="40">
        <f t="shared" si="2"/>
        <v>410641.6666666666</v>
      </c>
      <c r="D23" s="40">
        <f t="shared" si="2"/>
        <v>451029.1666666666</v>
      </c>
      <c r="E23" s="40">
        <f t="shared" si="2"/>
        <v>441206.2499999999</v>
      </c>
      <c r="F23" s="40">
        <f t="shared" si="2"/>
        <v>476393.7499999999</v>
      </c>
      <c r="G23" s="40">
        <f t="shared" si="2"/>
        <v>451670.8333333332</v>
      </c>
      <c r="H23" s="40">
        <f t="shared" si="2"/>
        <v>2638600</v>
      </c>
    </row>
    <row r="24" spans="1:8" ht="16.5" thickBot="1" thickTop="1">
      <c r="A24" s="43" t="s">
        <v>31</v>
      </c>
      <c r="B24" s="22">
        <f>B11-B23</f>
        <v>-2158.333333333314</v>
      </c>
      <c r="C24" s="22">
        <f aca="true" t="shared" si="3" ref="C24:H24">C11-C23</f>
        <v>28558.333333333314</v>
      </c>
      <c r="D24" s="22">
        <f t="shared" si="3"/>
        <v>9270.833333333314</v>
      </c>
      <c r="E24" s="22">
        <f t="shared" si="3"/>
        <v>28793.75000000006</v>
      </c>
      <c r="F24" s="22">
        <f t="shared" si="3"/>
        <v>706.2500000000582</v>
      </c>
      <c r="G24" s="22">
        <f t="shared" si="3"/>
        <v>22729.166666666744</v>
      </c>
      <c r="H24" s="22">
        <f t="shared" si="3"/>
        <v>87900</v>
      </c>
    </row>
    <row r="25" ht="15.75" thickTop="1"/>
  </sheetData>
  <sheetProtection/>
  <mergeCells count="10">
    <mergeCell ref="A2:H2"/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1" max="1" width="19.421875" style="0" bestFit="1" customWidth="1"/>
    <col min="2" max="2" width="12.421875" style="0" bestFit="1" customWidth="1"/>
    <col min="3" max="7" width="10.8515625" style="0" bestFit="1" customWidth="1"/>
  </cols>
  <sheetData>
    <row r="1" spans="1:7" ht="15">
      <c r="A1" s="64" t="s">
        <v>76</v>
      </c>
      <c r="B1" s="64"/>
      <c r="C1" s="64"/>
      <c r="D1" s="64"/>
      <c r="E1" s="64"/>
      <c r="F1" s="64"/>
      <c r="G1" s="64"/>
    </row>
    <row r="2" spans="1:7" ht="15">
      <c r="A2" s="64" t="s">
        <v>58</v>
      </c>
      <c r="B2" s="64"/>
      <c r="C2" s="64"/>
      <c r="D2" s="64"/>
      <c r="E2" s="64"/>
      <c r="F2" s="64"/>
      <c r="G2" s="64"/>
    </row>
    <row r="3" ht="15.75" thickBot="1"/>
    <row r="4" spans="1:7" ht="15.75" customHeight="1">
      <c r="A4" s="77" t="s">
        <v>77</v>
      </c>
      <c r="B4" s="77" t="s">
        <v>6</v>
      </c>
      <c r="C4" s="77" t="s">
        <v>7</v>
      </c>
      <c r="D4" s="77" t="s">
        <v>8</v>
      </c>
      <c r="E4" s="77" t="s">
        <v>9</v>
      </c>
      <c r="F4" s="77" t="s">
        <v>10</v>
      </c>
      <c r="G4" s="77" t="s">
        <v>15</v>
      </c>
    </row>
    <row r="5" spans="1:7" ht="15.75" thickBot="1">
      <c r="A5" s="78"/>
      <c r="B5" s="78"/>
      <c r="C5" s="78"/>
      <c r="D5" s="78"/>
      <c r="E5" s="78"/>
      <c r="F5" s="78"/>
      <c r="G5" s="78"/>
    </row>
    <row r="6" spans="1:7" ht="15">
      <c r="A6" s="2"/>
      <c r="B6" s="18"/>
      <c r="C6" s="18"/>
      <c r="D6" s="18"/>
      <c r="E6" s="18"/>
      <c r="F6" s="18"/>
      <c r="G6" s="18"/>
    </row>
    <row r="7" spans="1:7" ht="15">
      <c r="A7" s="2" t="s">
        <v>78</v>
      </c>
      <c r="B7" s="36">
        <v>225000</v>
      </c>
      <c r="C7" s="18">
        <f>B10</f>
        <v>222841.6666666667</v>
      </c>
      <c r="D7" s="18">
        <f>C10</f>
        <v>251400</v>
      </c>
      <c r="E7" s="18">
        <f>D10</f>
        <v>260670.8333333333</v>
      </c>
      <c r="F7" s="18">
        <f>E10</f>
        <v>289464.5833333334</v>
      </c>
      <c r="G7" s="18">
        <f>F10</f>
        <v>290170.83333333343</v>
      </c>
    </row>
    <row r="8" spans="1:7" ht="15">
      <c r="A8" s="41" t="s">
        <v>79</v>
      </c>
      <c r="B8" s="20">
        <f>'FLUJO DE CAJA'!B24</f>
        <v>-2158.333333333314</v>
      </c>
      <c r="C8" s="20">
        <f>'FLUJO DE CAJA'!C24</f>
        <v>28558.333333333314</v>
      </c>
      <c r="D8" s="20">
        <f>'FLUJO DE CAJA'!D24</f>
        <v>9270.833333333314</v>
      </c>
      <c r="E8" s="20">
        <f>'FLUJO DE CAJA'!E24</f>
        <v>28793.75000000006</v>
      </c>
      <c r="F8" s="20">
        <f>'FLUJO DE CAJA'!F24</f>
        <v>706.2500000000582</v>
      </c>
      <c r="G8" s="20">
        <f>'FLUJO DE CAJA'!G24</f>
        <v>22729.166666666744</v>
      </c>
    </row>
    <row r="9" spans="1:7" ht="15.75" thickBot="1">
      <c r="A9" s="42"/>
      <c r="B9" s="21"/>
      <c r="C9" s="21"/>
      <c r="D9" s="21"/>
      <c r="E9" s="21"/>
      <c r="F9" s="21"/>
      <c r="G9" s="21"/>
    </row>
    <row r="10" spans="1:7" ht="16.5" thickBot="1" thickTop="1">
      <c r="A10" s="43" t="s">
        <v>80</v>
      </c>
      <c r="B10" s="22">
        <f aca="true" t="shared" si="0" ref="B10:G10">SUM(B7:B9)</f>
        <v>222841.6666666667</v>
      </c>
      <c r="C10" s="22">
        <f t="shared" si="0"/>
        <v>251400</v>
      </c>
      <c r="D10" s="22">
        <f t="shared" si="0"/>
        <v>260670.8333333333</v>
      </c>
      <c r="E10" s="22">
        <f t="shared" si="0"/>
        <v>289464.5833333334</v>
      </c>
      <c r="F10" s="22">
        <f t="shared" si="0"/>
        <v>290170.83333333343</v>
      </c>
      <c r="G10" s="22">
        <f t="shared" si="0"/>
        <v>312900.0000000002</v>
      </c>
    </row>
    <row r="11" ht="15.75" thickTop="1"/>
    <row r="13" spans="1:2" ht="15">
      <c r="A13" t="s">
        <v>74</v>
      </c>
      <c r="B13" s="49">
        <f>B7</f>
        <v>225000</v>
      </c>
    </row>
    <row r="14" spans="1:2" ht="15">
      <c r="A14" t="s">
        <v>59</v>
      </c>
      <c r="B14" s="49">
        <f>'FLUJO DE CAJA'!H11</f>
        <v>2726500</v>
      </c>
    </row>
    <row r="15" spans="1:2" ht="15.75" thickBot="1">
      <c r="A15" t="s">
        <v>60</v>
      </c>
      <c r="B15" s="53">
        <f>'FLUJO DE CAJA'!H23</f>
        <v>2638600</v>
      </c>
    </row>
    <row r="16" spans="1:2" ht="15.75" thickTop="1">
      <c r="A16" t="s">
        <v>81</v>
      </c>
      <c r="B16" s="50">
        <f>B13+B14-B15</f>
        <v>312900</v>
      </c>
    </row>
    <row r="17" spans="1:2" ht="15.75" thickBot="1">
      <c r="A17" t="s">
        <v>82</v>
      </c>
      <c r="B17" s="52">
        <f>500000*0.2</f>
        <v>100000</v>
      </c>
    </row>
    <row r="18" spans="1:2" ht="16.5" thickBot="1" thickTop="1">
      <c r="A18" t="s">
        <v>83</v>
      </c>
      <c r="B18" s="51">
        <f>B16-B17</f>
        <v>212900</v>
      </c>
    </row>
    <row r="19" ht="15.75" thickTop="1"/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8"/>
  <sheetViews>
    <sheetView zoomScalePageLayoutView="0" workbookViewId="0" topLeftCell="A1">
      <selection activeCell="I15" sqref="I15"/>
    </sheetView>
  </sheetViews>
  <sheetFormatPr defaultColWidth="11.421875" defaultRowHeight="15"/>
  <cols>
    <col min="2" max="2" width="11.7109375" style="0" bestFit="1" customWidth="1"/>
    <col min="3" max="8" width="13.00390625" style="0" bestFit="1" customWidth="1"/>
    <col min="9" max="9" width="14.57421875" style="0" bestFit="1" customWidth="1"/>
  </cols>
  <sheetData>
    <row r="3" spans="2:9" ht="15">
      <c r="B3" s="64" t="s">
        <v>14</v>
      </c>
      <c r="C3" s="64"/>
      <c r="D3" s="64"/>
      <c r="E3" s="64"/>
      <c r="F3" s="64"/>
      <c r="G3" s="64"/>
      <c r="H3" s="64"/>
      <c r="I3" s="64"/>
    </row>
    <row r="4" spans="2:9" ht="15">
      <c r="B4" s="64" t="s">
        <v>13</v>
      </c>
      <c r="C4" s="64"/>
      <c r="D4" s="64"/>
      <c r="E4" s="64"/>
      <c r="F4" s="64"/>
      <c r="G4" s="64"/>
      <c r="H4" s="64"/>
      <c r="I4" s="64"/>
    </row>
    <row r="5" ht="15.75" thickBot="1"/>
    <row r="6" spans="2:9" ht="15.75" customHeight="1">
      <c r="B6" s="68" t="s">
        <v>2</v>
      </c>
      <c r="C6" s="68" t="s">
        <v>6</v>
      </c>
      <c r="D6" s="68" t="s">
        <v>7</v>
      </c>
      <c r="E6" s="68" t="s">
        <v>8</v>
      </c>
      <c r="F6" s="68" t="s">
        <v>9</v>
      </c>
      <c r="G6" s="68" t="s">
        <v>10</v>
      </c>
      <c r="H6" s="68" t="s">
        <v>15</v>
      </c>
      <c r="I6" s="68" t="s">
        <v>12</v>
      </c>
    </row>
    <row r="7" spans="2:9" ht="15.75" thickBot="1">
      <c r="B7" s="69"/>
      <c r="C7" s="69"/>
      <c r="D7" s="69"/>
      <c r="E7" s="69"/>
      <c r="F7" s="69"/>
      <c r="G7" s="69"/>
      <c r="H7" s="69"/>
      <c r="I7" s="69"/>
    </row>
    <row r="8" spans="2:9" ht="15">
      <c r="B8" s="7"/>
      <c r="C8" s="18"/>
      <c r="D8" s="18"/>
      <c r="E8" s="18"/>
      <c r="F8" s="18"/>
      <c r="G8" s="18"/>
      <c r="H8" s="18"/>
      <c r="I8" s="18"/>
    </row>
    <row r="9" spans="2:9" ht="15">
      <c r="B9" s="2" t="s">
        <v>16</v>
      </c>
      <c r="C9" s="18">
        <f>VENTAS!F17</f>
        <v>60000</v>
      </c>
      <c r="D9" s="18"/>
      <c r="E9" s="18"/>
      <c r="F9" s="18"/>
      <c r="G9" s="18"/>
      <c r="H9" s="18"/>
      <c r="I9" s="18">
        <f>SUM(C9:H9)</f>
        <v>60000</v>
      </c>
    </row>
    <row r="10" spans="2:9" ht="15">
      <c r="B10" s="2" t="s">
        <v>17</v>
      </c>
      <c r="C10" s="18">
        <f>VENTAS!E18</f>
        <v>97499.99999999999</v>
      </c>
      <c r="D10" s="18">
        <f>VENTAS!F18</f>
        <v>64999.99999999999</v>
      </c>
      <c r="E10" s="18"/>
      <c r="F10" s="18"/>
      <c r="G10" s="18"/>
      <c r="H10" s="18"/>
      <c r="I10" s="18">
        <f aca="true" t="shared" si="0" ref="I10:I15">SUM(C10:H10)</f>
        <v>162499.99999999997</v>
      </c>
    </row>
    <row r="11" spans="2:9" ht="15">
      <c r="B11" s="2" t="s">
        <v>6</v>
      </c>
      <c r="C11" s="19"/>
      <c r="D11" s="19">
        <f>VENTAS!E7</f>
        <v>119999.99999999997</v>
      </c>
      <c r="E11" s="19">
        <f>VENTAS!F7</f>
        <v>80000</v>
      </c>
      <c r="F11" s="19"/>
      <c r="G11" s="19"/>
      <c r="H11" s="19"/>
      <c r="I11" s="18">
        <f t="shared" si="0"/>
        <v>199999.99999999997</v>
      </c>
    </row>
    <row r="12" spans="2:9" ht="15">
      <c r="B12" s="1" t="s">
        <v>7</v>
      </c>
      <c r="C12" s="20"/>
      <c r="D12" s="20"/>
      <c r="E12" s="20">
        <f>VENTAS!E8</f>
        <v>122999.99999999997</v>
      </c>
      <c r="F12" s="20">
        <f>VENTAS!F8</f>
        <v>82000</v>
      </c>
      <c r="G12" s="20"/>
      <c r="H12" s="20"/>
      <c r="I12" s="18">
        <f t="shared" si="0"/>
        <v>204999.99999999997</v>
      </c>
    </row>
    <row r="13" spans="2:9" ht="15">
      <c r="B13" s="1" t="s">
        <v>8</v>
      </c>
      <c r="C13" s="20"/>
      <c r="D13" s="20"/>
      <c r="E13" s="20"/>
      <c r="F13" s="20">
        <f>VENTAS!E9</f>
        <v>124499.99999999997</v>
      </c>
      <c r="G13" s="20">
        <f>VENTAS!F9</f>
        <v>83000</v>
      </c>
      <c r="H13" s="20"/>
      <c r="I13" s="18">
        <f t="shared" si="0"/>
        <v>207499.99999999997</v>
      </c>
    </row>
    <row r="14" spans="2:9" ht="15">
      <c r="B14" s="1" t="s">
        <v>9</v>
      </c>
      <c r="C14" s="20"/>
      <c r="D14" s="20"/>
      <c r="E14" s="20"/>
      <c r="F14" s="20"/>
      <c r="G14" s="20">
        <f>VENTAS!E10</f>
        <v>127499.99999999997</v>
      </c>
      <c r="H14" s="20">
        <f>VENTAS!F10</f>
        <v>85000</v>
      </c>
      <c r="I14" s="18">
        <f t="shared" si="0"/>
        <v>212499.99999999997</v>
      </c>
    </row>
    <row r="15" spans="2:9" ht="15">
      <c r="B15" s="1" t="s">
        <v>10</v>
      </c>
      <c r="C15" s="20"/>
      <c r="D15" s="20"/>
      <c r="E15" s="20"/>
      <c r="F15" s="20"/>
      <c r="G15" s="20"/>
      <c r="H15" s="20">
        <f>VENTAS!E11</f>
        <v>128999.99999999997</v>
      </c>
      <c r="I15" s="18">
        <f t="shared" si="0"/>
        <v>128999.99999999997</v>
      </c>
    </row>
    <row r="16" spans="2:9" ht="15.75" thickBot="1">
      <c r="B16" s="12" t="s">
        <v>11</v>
      </c>
      <c r="C16" s="21"/>
      <c r="D16" s="21"/>
      <c r="E16" s="21"/>
      <c r="F16" s="21"/>
      <c r="G16" s="21"/>
      <c r="H16" s="21"/>
      <c r="I16" s="21"/>
    </row>
    <row r="17" spans="2:9" ht="16.5" thickBot="1" thickTop="1">
      <c r="B17" s="15" t="s">
        <v>12</v>
      </c>
      <c r="C17" s="22">
        <f aca="true" t="shared" si="1" ref="C17:I17">SUM(C9:C16)</f>
        <v>157500</v>
      </c>
      <c r="D17" s="22">
        <f t="shared" si="1"/>
        <v>184999.99999999997</v>
      </c>
      <c r="E17" s="22">
        <f t="shared" si="1"/>
        <v>202999.99999999997</v>
      </c>
      <c r="F17" s="22">
        <f t="shared" si="1"/>
        <v>206499.99999999997</v>
      </c>
      <c r="G17" s="22">
        <f t="shared" si="1"/>
        <v>210499.99999999997</v>
      </c>
      <c r="H17" s="22">
        <f t="shared" si="1"/>
        <v>213999.99999999997</v>
      </c>
      <c r="I17" s="22">
        <f t="shared" si="1"/>
        <v>1176499.9999999998</v>
      </c>
    </row>
    <row r="18" spans="2:9" ht="15.75" thickTop="1">
      <c r="B18" s="2"/>
      <c r="C18" s="2"/>
      <c r="D18" s="2"/>
      <c r="E18" s="2"/>
      <c r="F18" s="2"/>
      <c r="G18" s="2"/>
      <c r="H18" s="2"/>
      <c r="I18" s="2"/>
    </row>
  </sheetData>
  <sheetProtection/>
  <mergeCells count="10">
    <mergeCell ref="F6:F7"/>
    <mergeCell ref="G6:G7"/>
    <mergeCell ref="H6:H7"/>
    <mergeCell ref="I6:I7"/>
    <mergeCell ref="B3:I3"/>
    <mergeCell ref="B4:I4"/>
    <mergeCell ref="B6:B7"/>
    <mergeCell ref="C6:C7"/>
    <mergeCell ref="D6:D7"/>
    <mergeCell ref="E6:E7"/>
  </mergeCell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2" sqref="B12"/>
    </sheetView>
  </sheetViews>
  <sheetFormatPr defaultColWidth="11.421875" defaultRowHeight="15"/>
  <cols>
    <col min="2" max="2" width="10.8515625" style="0" bestFit="1" customWidth="1"/>
    <col min="3" max="3" width="11.7109375" style="0" bestFit="1" customWidth="1"/>
    <col min="5" max="6" width="10.140625" style="0" bestFit="1" customWidth="1"/>
    <col min="7" max="7" width="11.7109375" style="0" bestFit="1" customWidth="1"/>
    <col min="8" max="8" width="10.140625" style="0" bestFit="1" customWidth="1"/>
  </cols>
  <sheetData>
    <row r="1" spans="1:8" ht="15">
      <c r="A1" s="64" t="s">
        <v>24</v>
      </c>
      <c r="B1" s="64"/>
      <c r="C1" s="64"/>
      <c r="D1" s="64"/>
      <c r="E1" s="64"/>
      <c r="F1" s="64"/>
      <c r="G1" s="64"/>
      <c r="H1" s="64"/>
    </row>
    <row r="2" spans="1:8" ht="15">
      <c r="A2" s="64" t="s">
        <v>20</v>
      </c>
      <c r="B2" s="64"/>
      <c r="C2" s="64"/>
      <c r="D2" s="64"/>
      <c r="E2" s="64"/>
      <c r="F2" s="64"/>
      <c r="G2" s="64"/>
      <c r="H2" s="64"/>
    </row>
    <row r="3" ht="15.75" thickBot="1"/>
    <row r="4" spans="1:8" ht="15.75" thickBot="1">
      <c r="A4" s="68" t="s">
        <v>2</v>
      </c>
      <c r="B4" s="3"/>
      <c r="C4" s="68" t="s">
        <v>21</v>
      </c>
      <c r="D4" s="68" t="s">
        <v>89</v>
      </c>
      <c r="E4" s="65" t="s">
        <v>22</v>
      </c>
      <c r="F4" s="66"/>
      <c r="G4" s="67"/>
      <c r="H4" s="70" t="s">
        <v>4</v>
      </c>
    </row>
    <row r="5" spans="1:8" ht="15.75" thickBot="1">
      <c r="A5" s="69"/>
      <c r="B5" s="4"/>
      <c r="C5" s="69"/>
      <c r="D5" s="69"/>
      <c r="E5" s="4" t="s">
        <v>90</v>
      </c>
      <c r="F5" s="4" t="s">
        <v>91</v>
      </c>
      <c r="G5" s="4" t="s">
        <v>19</v>
      </c>
      <c r="H5" s="71"/>
    </row>
    <row r="6" spans="1:8" ht="15">
      <c r="A6" s="7"/>
      <c r="B6" s="7"/>
      <c r="C6" s="7"/>
      <c r="D6" s="10">
        <v>0.4</v>
      </c>
      <c r="E6" s="10">
        <v>0.35</v>
      </c>
      <c r="F6" s="10">
        <v>0.25</v>
      </c>
      <c r="G6" s="10">
        <f aca="true" t="shared" si="0" ref="G6:G12">SUM(E6:F6)</f>
        <v>0.6</v>
      </c>
      <c r="H6" s="11">
        <v>0.12</v>
      </c>
    </row>
    <row r="7" spans="1:8" ht="15">
      <c r="A7" s="2" t="s">
        <v>6</v>
      </c>
      <c r="B7" s="55">
        <v>347200</v>
      </c>
      <c r="C7" s="8">
        <f aca="true" t="shared" si="1" ref="C7:C12">B7/1.12</f>
        <v>309999.99999999994</v>
      </c>
      <c r="D7" s="5">
        <f>C7*D6</f>
        <v>123999.99999999999</v>
      </c>
      <c r="E7" s="5">
        <f>C7*E6</f>
        <v>108499.99999999997</v>
      </c>
      <c r="F7" s="5">
        <f>C7*F6</f>
        <v>77499.99999999999</v>
      </c>
      <c r="G7" s="5">
        <f t="shared" si="0"/>
        <v>185999.99999999994</v>
      </c>
      <c r="H7" s="5">
        <f>C7*H6</f>
        <v>37199.99999999999</v>
      </c>
    </row>
    <row r="8" spans="1:8" ht="15">
      <c r="A8" s="1" t="s">
        <v>7</v>
      </c>
      <c r="B8" s="56">
        <v>358400</v>
      </c>
      <c r="C8" s="8">
        <f t="shared" si="1"/>
        <v>319999.99999999994</v>
      </c>
      <c r="D8" s="6">
        <f>C8*D6</f>
        <v>127999.99999999999</v>
      </c>
      <c r="E8" s="6">
        <f>C8*E6</f>
        <v>111999.99999999997</v>
      </c>
      <c r="F8" s="6">
        <f>C8*F6</f>
        <v>79999.99999999999</v>
      </c>
      <c r="G8" s="5">
        <f t="shared" si="0"/>
        <v>191999.99999999994</v>
      </c>
      <c r="H8" s="6">
        <f>C8*H6</f>
        <v>38399.99999999999</v>
      </c>
    </row>
    <row r="9" spans="1:8" ht="15">
      <c r="A9" s="1" t="s">
        <v>8</v>
      </c>
      <c r="B9" s="56">
        <v>364000</v>
      </c>
      <c r="C9" s="8">
        <f t="shared" si="1"/>
        <v>324999.99999999994</v>
      </c>
      <c r="D9" s="6">
        <f>C9*D6</f>
        <v>129999.99999999999</v>
      </c>
      <c r="E9" s="6">
        <f>C9*E6</f>
        <v>113749.99999999997</v>
      </c>
      <c r="F9" s="6">
        <f>C9*F6</f>
        <v>81249.99999999999</v>
      </c>
      <c r="G9" s="5">
        <f t="shared" si="0"/>
        <v>194999.99999999994</v>
      </c>
      <c r="H9" s="6">
        <f>C9*H6</f>
        <v>38999.99999999999</v>
      </c>
    </row>
    <row r="10" spans="1:8" ht="15">
      <c r="A10" s="1" t="s">
        <v>9</v>
      </c>
      <c r="B10" s="56">
        <v>386400</v>
      </c>
      <c r="C10" s="8">
        <f t="shared" si="1"/>
        <v>344999.99999999994</v>
      </c>
      <c r="D10" s="6">
        <f>C10*D6</f>
        <v>137999.99999999997</v>
      </c>
      <c r="E10" s="6">
        <f>C10*E6</f>
        <v>120749.99999999997</v>
      </c>
      <c r="F10" s="6">
        <f>C10*F6</f>
        <v>86249.99999999999</v>
      </c>
      <c r="G10" s="5">
        <f t="shared" si="0"/>
        <v>206999.99999999994</v>
      </c>
      <c r="H10" s="6">
        <f>C10*H6</f>
        <v>41399.99999999999</v>
      </c>
    </row>
    <row r="11" spans="1:8" ht="15">
      <c r="A11" s="1" t="s">
        <v>10</v>
      </c>
      <c r="B11" s="56">
        <v>392000</v>
      </c>
      <c r="C11" s="8">
        <f t="shared" si="1"/>
        <v>349999.99999999994</v>
      </c>
      <c r="D11" s="6">
        <f>C11*D6</f>
        <v>139999.99999999997</v>
      </c>
      <c r="E11" s="6">
        <f>C11*E6</f>
        <v>122499.99999999997</v>
      </c>
      <c r="F11" s="6">
        <f>C11*F6</f>
        <v>87499.99999999999</v>
      </c>
      <c r="G11" s="5">
        <f t="shared" si="0"/>
        <v>209999.99999999994</v>
      </c>
      <c r="H11" s="6">
        <f>C11*H6</f>
        <v>41999.99999999999</v>
      </c>
    </row>
    <row r="12" spans="1:8" ht="15.75" thickBot="1">
      <c r="A12" s="12" t="s">
        <v>11</v>
      </c>
      <c r="B12" s="57">
        <v>380800</v>
      </c>
      <c r="C12" s="8">
        <f t="shared" si="1"/>
        <v>339999.99999999994</v>
      </c>
      <c r="D12" s="13">
        <f>C12*D6</f>
        <v>135999.99999999997</v>
      </c>
      <c r="E12" s="13">
        <f>C12*E6</f>
        <v>118999.99999999997</v>
      </c>
      <c r="F12" s="13">
        <f>C12*F6</f>
        <v>84999.99999999999</v>
      </c>
      <c r="G12" s="13">
        <f t="shared" si="0"/>
        <v>203999.99999999994</v>
      </c>
      <c r="H12" s="13">
        <f>C12*H6</f>
        <v>40799.99999999999</v>
      </c>
    </row>
    <row r="13" spans="1:8" ht="16.5" thickBot="1" thickTop="1">
      <c r="A13" s="15" t="s">
        <v>12</v>
      </c>
      <c r="B13" s="22"/>
      <c r="C13" s="16">
        <f aca="true" t="shared" si="2" ref="C13:H13">SUM(C7:C12)</f>
        <v>1989999.9999999998</v>
      </c>
      <c r="D13" s="16">
        <f t="shared" si="2"/>
        <v>795999.9999999999</v>
      </c>
      <c r="E13" s="16">
        <f t="shared" si="2"/>
        <v>696499.9999999999</v>
      </c>
      <c r="F13" s="16">
        <f t="shared" si="2"/>
        <v>497499.99999999994</v>
      </c>
      <c r="G13" s="16">
        <f t="shared" si="2"/>
        <v>1193999.9999999998</v>
      </c>
      <c r="H13" s="16">
        <f t="shared" si="2"/>
        <v>238799.99999999997</v>
      </c>
    </row>
    <row r="14" spans="1:8" ht="15.75" thickTop="1">
      <c r="A14" s="2"/>
      <c r="B14" s="58"/>
      <c r="C14" s="2"/>
      <c r="D14" s="2"/>
      <c r="E14" s="2"/>
      <c r="F14" s="2"/>
      <c r="G14" s="2"/>
      <c r="H14" s="2"/>
    </row>
    <row r="15" ht="15">
      <c r="B15" s="54"/>
    </row>
    <row r="16" spans="1:2" ht="15">
      <c r="A16" t="s">
        <v>30</v>
      </c>
      <c r="B16" s="54"/>
    </row>
    <row r="17" spans="1:8" ht="15">
      <c r="A17" t="s">
        <v>16</v>
      </c>
      <c r="B17" s="54">
        <v>280000</v>
      </c>
      <c r="C17" s="17">
        <f>B17/1.12</f>
        <v>249999.99999999997</v>
      </c>
      <c r="D17">
        <f>C17*D6</f>
        <v>100000</v>
      </c>
      <c r="E17">
        <f>C17*E6</f>
        <v>87499.99999999999</v>
      </c>
      <c r="F17">
        <f>C17*F6</f>
        <v>62499.99999999999</v>
      </c>
      <c r="G17">
        <f>SUM(E17:F17)</f>
        <v>149999.99999999997</v>
      </c>
      <c r="H17">
        <f>C17*0.12</f>
        <v>29999.999999999996</v>
      </c>
    </row>
    <row r="18" spans="1:8" ht="15">
      <c r="A18" t="s">
        <v>17</v>
      </c>
      <c r="B18" s="54">
        <v>308000</v>
      </c>
      <c r="C18" s="17">
        <f>B18/1.12</f>
        <v>275000</v>
      </c>
      <c r="D18">
        <f>C18*D6</f>
        <v>110000</v>
      </c>
      <c r="E18">
        <f>C18*E6</f>
        <v>96250</v>
      </c>
      <c r="F18">
        <f>C18*F6</f>
        <v>68750</v>
      </c>
      <c r="G18">
        <f>SUM(E18:F18)</f>
        <v>165000</v>
      </c>
      <c r="H18">
        <f>C18*0.12</f>
        <v>33000</v>
      </c>
    </row>
  </sheetData>
  <sheetProtection/>
  <mergeCells count="7">
    <mergeCell ref="A1:H1"/>
    <mergeCell ref="A2:H2"/>
    <mergeCell ref="A4:A5"/>
    <mergeCell ref="C4:C5"/>
    <mergeCell ref="D4:D5"/>
    <mergeCell ref="E4:G4"/>
    <mergeCell ref="H4:H5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18"/>
  <sheetViews>
    <sheetView zoomScalePageLayoutView="0" workbookViewId="0" topLeftCell="A1">
      <selection activeCell="C9" sqref="C9"/>
    </sheetView>
  </sheetViews>
  <sheetFormatPr defaultColWidth="11.421875" defaultRowHeight="15"/>
  <cols>
    <col min="2" max="2" width="11.7109375" style="0" bestFit="1" customWidth="1"/>
    <col min="3" max="8" width="13.00390625" style="0" bestFit="1" customWidth="1"/>
    <col min="9" max="9" width="14.57421875" style="0" bestFit="1" customWidth="1"/>
  </cols>
  <sheetData>
    <row r="3" spans="2:9" ht="15">
      <c r="B3" s="64" t="s">
        <v>25</v>
      </c>
      <c r="C3" s="64"/>
      <c r="D3" s="64"/>
      <c r="E3" s="64"/>
      <c r="F3" s="64"/>
      <c r="G3" s="64"/>
      <c r="H3" s="64"/>
      <c r="I3" s="64"/>
    </row>
    <row r="4" spans="2:9" ht="15">
      <c r="B4" s="64" t="s">
        <v>23</v>
      </c>
      <c r="C4" s="64"/>
      <c r="D4" s="64"/>
      <c r="E4" s="64"/>
      <c r="F4" s="64"/>
      <c r="G4" s="64"/>
      <c r="H4" s="64"/>
      <c r="I4" s="64"/>
    </row>
    <row r="5" ht="15.75" thickBot="1"/>
    <row r="6" spans="2:9" ht="15.75" customHeight="1">
      <c r="B6" s="68" t="s">
        <v>2</v>
      </c>
      <c r="C6" s="68" t="s">
        <v>6</v>
      </c>
      <c r="D6" s="68" t="s">
        <v>7</v>
      </c>
      <c r="E6" s="68" t="s">
        <v>8</v>
      </c>
      <c r="F6" s="68" t="s">
        <v>9</v>
      </c>
      <c r="G6" s="68" t="s">
        <v>10</v>
      </c>
      <c r="H6" s="68" t="s">
        <v>15</v>
      </c>
      <c r="I6" s="68" t="s">
        <v>12</v>
      </c>
    </row>
    <row r="7" spans="2:9" ht="15.75" thickBot="1">
      <c r="B7" s="69"/>
      <c r="C7" s="69"/>
      <c r="D7" s="69"/>
      <c r="E7" s="69"/>
      <c r="F7" s="69"/>
      <c r="G7" s="69"/>
      <c r="H7" s="69"/>
      <c r="I7" s="69"/>
    </row>
    <row r="8" spans="2:9" ht="15">
      <c r="B8" s="7"/>
      <c r="C8" s="18"/>
      <c r="D8" s="18"/>
      <c r="E8" s="18"/>
      <c r="F8" s="18"/>
      <c r="G8" s="18"/>
      <c r="H8" s="18"/>
      <c r="I8" s="18"/>
    </row>
    <row r="9" spans="2:9" ht="15">
      <c r="B9" s="2" t="s">
        <v>16</v>
      </c>
      <c r="C9" s="18">
        <f>COMPRAS!F17</f>
        <v>62499.99999999999</v>
      </c>
      <c r="D9" s="18"/>
      <c r="E9" s="18"/>
      <c r="F9" s="18"/>
      <c r="G9" s="18"/>
      <c r="H9" s="18"/>
      <c r="I9" s="18">
        <f>SUM(C9:H9)</f>
        <v>62499.99999999999</v>
      </c>
    </row>
    <row r="10" spans="2:9" ht="15">
      <c r="B10" s="2" t="s">
        <v>17</v>
      </c>
      <c r="C10" s="18">
        <f>COMPRAS!E18</f>
        <v>96250</v>
      </c>
      <c r="D10" s="18">
        <f>COMPRAS!F18</f>
        <v>68750</v>
      </c>
      <c r="E10" s="18"/>
      <c r="F10" s="18"/>
      <c r="G10" s="18"/>
      <c r="H10" s="18"/>
      <c r="I10" s="18">
        <f aca="true" t="shared" si="0" ref="I10:I15">SUM(C10:H10)</f>
        <v>165000</v>
      </c>
    </row>
    <row r="11" spans="2:9" ht="15">
      <c r="B11" s="2" t="s">
        <v>6</v>
      </c>
      <c r="C11" s="19"/>
      <c r="D11" s="19">
        <f>COMPRAS!E7</f>
        <v>108499.99999999997</v>
      </c>
      <c r="E11" s="19">
        <f>COMPRAS!F7</f>
        <v>77499.99999999999</v>
      </c>
      <c r="F11" s="19"/>
      <c r="G11" s="19"/>
      <c r="H11" s="19"/>
      <c r="I11" s="18">
        <f t="shared" si="0"/>
        <v>185999.99999999994</v>
      </c>
    </row>
    <row r="12" spans="2:9" ht="15">
      <c r="B12" s="1" t="s">
        <v>7</v>
      </c>
      <c r="C12" s="20"/>
      <c r="D12" s="20"/>
      <c r="E12" s="20">
        <f>COMPRAS!E8</f>
        <v>111999.99999999997</v>
      </c>
      <c r="F12" s="20">
        <f>COMPRAS!F8</f>
        <v>79999.99999999999</v>
      </c>
      <c r="G12" s="20"/>
      <c r="H12" s="20"/>
      <c r="I12" s="18">
        <f t="shared" si="0"/>
        <v>191999.99999999994</v>
      </c>
    </row>
    <row r="13" spans="2:9" ht="15">
      <c r="B13" s="1" t="s">
        <v>8</v>
      </c>
      <c r="C13" s="20"/>
      <c r="D13" s="20"/>
      <c r="E13" s="20"/>
      <c r="F13" s="20">
        <f>COMPRAS!E9</f>
        <v>113749.99999999997</v>
      </c>
      <c r="G13" s="20">
        <f>COMPRAS!F9</f>
        <v>81249.99999999999</v>
      </c>
      <c r="H13" s="20"/>
      <c r="I13" s="18">
        <f t="shared" si="0"/>
        <v>194999.99999999994</v>
      </c>
    </row>
    <row r="14" spans="2:9" ht="15">
      <c r="B14" s="1" t="s">
        <v>9</v>
      </c>
      <c r="C14" s="20"/>
      <c r="D14" s="20"/>
      <c r="E14" s="20"/>
      <c r="F14" s="20"/>
      <c r="G14" s="20">
        <f>COMPRAS!E10</f>
        <v>120749.99999999997</v>
      </c>
      <c r="H14" s="20">
        <f>COMPRAS!F10</f>
        <v>86249.99999999999</v>
      </c>
      <c r="I14" s="18">
        <f t="shared" si="0"/>
        <v>206999.99999999994</v>
      </c>
    </row>
    <row r="15" spans="2:9" ht="15">
      <c r="B15" s="1" t="s">
        <v>10</v>
      </c>
      <c r="C15" s="20"/>
      <c r="D15" s="20"/>
      <c r="E15" s="20"/>
      <c r="F15" s="20"/>
      <c r="G15" s="20"/>
      <c r="H15" s="20">
        <f>COMPRAS!E11</f>
        <v>122499.99999999997</v>
      </c>
      <c r="I15" s="18">
        <f t="shared" si="0"/>
        <v>122499.99999999997</v>
      </c>
    </row>
    <row r="16" spans="2:9" ht="15.75" thickBot="1">
      <c r="B16" s="12" t="s">
        <v>11</v>
      </c>
      <c r="C16" s="21"/>
      <c r="D16" s="21"/>
      <c r="E16" s="21"/>
      <c r="F16" s="21"/>
      <c r="G16" s="21"/>
      <c r="H16" s="21"/>
      <c r="I16" s="21"/>
    </row>
    <row r="17" spans="2:9" ht="16.5" thickBot="1" thickTop="1">
      <c r="B17" s="15" t="s">
        <v>12</v>
      </c>
      <c r="C17" s="22">
        <f aca="true" t="shared" si="1" ref="C17:I17">SUM(C9:C16)</f>
        <v>158750</v>
      </c>
      <c r="D17" s="22">
        <f t="shared" si="1"/>
        <v>177249.99999999997</v>
      </c>
      <c r="E17" s="22">
        <f t="shared" si="1"/>
        <v>189499.99999999994</v>
      </c>
      <c r="F17" s="22">
        <f t="shared" si="1"/>
        <v>193749.99999999994</v>
      </c>
      <c r="G17" s="22">
        <f t="shared" si="1"/>
        <v>201999.99999999994</v>
      </c>
      <c r="H17" s="22">
        <f t="shared" si="1"/>
        <v>208749.99999999994</v>
      </c>
      <c r="I17" s="22">
        <f t="shared" si="1"/>
        <v>1129999.9999999998</v>
      </c>
    </row>
    <row r="18" spans="2:9" ht="15.75" thickTop="1">
      <c r="B18" s="2"/>
      <c r="C18" s="2"/>
      <c r="D18" s="2"/>
      <c r="E18" s="2"/>
      <c r="F18" s="2"/>
      <c r="G18" s="2"/>
      <c r="H18" s="2"/>
      <c r="I18" s="2"/>
    </row>
  </sheetData>
  <sheetProtection/>
  <mergeCells count="10">
    <mergeCell ref="B3:I3"/>
    <mergeCell ref="B4:I4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11" sqref="H11"/>
    </sheetView>
  </sheetViews>
  <sheetFormatPr defaultColWidth="11.421875" defaultRowHeight="15"/>
  <cols>
    <col min="1" max="1" width="23.140625" style="0" bestFit="1" customWidth="1"/>
    <col min="2" max="2" width="10.57421875" style="0" bestFit="1" customWidth="1"/>
    <col min="3" max="7" width="13.00390625" style="0" bestFit="1" customWidth="1"/>
    <col min="8" max="8" width="9.8515625" style="0" bestFit="1" customWidth="1"/>
    <col min="9" max="9" width="10.8515625" style="0" bestFit="1" customWidth="1"/>
  </cols>
  <sheetData>
    <row r="1" spans="1:9" ht="15">
      <c r="A1" s="64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5">
      <c r="A2" s="64" t="s">
        <v>26</v>
      </c>
      <c r="B2" s="64"/>
      <c r="C2" s="64"/>
      <c r="D2" s="64"/>
      <c r="E2" s="64"/>
      <c r="F2" s="64"/>
      <c r="G2" s="64"/>
      <c r="H2" s="64"/>
      <c r="I2" s="64"/>
    </row>
    <row r="3" ht="15.75" thickBot="1"/>
    <row r="4" spans="1:9" ht="15.75" customHeight="1">
      <c r="A4" s="68" t="s">
        <v>2</v>
      </c>
      <c r="B4" s="68" t="s">
        <v>17</v>
      </c>
      <c r="C4" s="68" t="s">
        <v>6</v>
      </c>
      <c r="D4" s="68" t="s">
        <v>7</v>
      </c>
      <c r="E4" s="68" t="s">
        <v>8</v>
      </c>
      <c r="F4" s="68" t="s">
        <v>9</v>
      </c>
      <c r="G4" s="68" t="s">
        <v>10</v>
      </c>
      <c r="H4" s="68" t="s">
        <v>15</v>
      </c>
      <c r="I4" s="68" t="s">
        <v>12</v>
      </c>
    </row>
    <row r="5" spans="1:9" ht="15.75" thickBot="1">
      <c r="A5" s="69"/>
      <c r="B5" s="69"/>
      <c r="C5" s="69"/>
      <c r="D5" s="69"/>
      <c r="E5" s="69"/>
      <c r="F5" s="69"/>
      <c r="G5" s="69"/>
      <c r="H5" s="69"/>
      <c r="I5" s="69"/>
    </row>
    <row r="6" spans="1:9" ht="15">
      <c r="A6" s="7"/>
      <c r="B6" s="7"/>
      <c r="C6" s="18"/>
      <c r="D6" s="18"/>
      <c r="E6" s="18"/>
      <c r="F6" s="18"/>
      <c r="G6" s="18"/>
      <c r="H6" s="18"/>
      <c r="I6" s="18"/>
    </row>
    <row r="7" spans="1:9" ht="15">
      <c r="A7" s="2" t="s">
        <v>27</v>
      </c>
      <c r="B7" s="2"/>
      <c r="C7" s="18">
        <f>VENTAS!H7</f>
        <v>47999.99999999999</v>
      </c>
      <c r="D7" s="18">
        <f>VENTAS!H8</f>
        <v>49199.99999999999</v>
      </c>
      <c r="E7" s="18">
        <f>VENTAS!H9</f>
        <v>49799.99999999999</v>
      </c>
      <c r="F7" s="18">
        <f>VENTAS!H10</f>
        <v>50999.99999999999</v>
      </c>
      <c r="G7" s="18">
        <f>VENTAS!H11</f>
        <v>51599.99999999999</v>
      </c>
      <c r="H7" s="18">
        <f>VENTAS!H12</f>
        <v>50399.99999999999</v>
      </c>
      <c r="I7" s="18">
        <f>SUM(C7:H7)</f>
        <v>299999.99999999994</v>
      </c>
    </row>
    <row r="8" spans="1:9" ht="15">
      <c r="A8" s="2" t="s">
        <v>28</v>
      </c>
      <c r="B8" s="2"/>
      <c r="C8" s="18">
        <f>COMPRAS!H7</f>
        <v>37199.99999999999</v>
      </c>
      <c r="D8" s="18">
        <f>COMPRAS!H8</f>
        <v>38399.99999999999</v>
      </c>
      <c r="E8" s="18">
        <f>COMPRAS!H9</f>
        <v>38999.99999999999</v>
      </c>
      <c r="F8" s="18">
        <f>COMPRAS!H10</f>
        <v>41399.99999999999</v>
      </c>
      <c r="G8" s="18">
        <f>COMPRAS!H11</f>
        <v>41999.99999999999</v>
      </c>
      <c r="H8" s="18">
        <f>COMPRAS!H12</f>
        <v>40799.99999999999</v>
      </c>
      <c r="I8" s="18">
        <f>SUM(C8:H8)</f>
        <v>238799.99999999997</v>
      </c>
    </row>
    <row r="9" spans="1:9" ht="15">
      <c r="A9" s="1"/>
      <c r="B9" s="1"/>
      <c r="C9" s="24"/>
      <c r="D9" s="24"/>
      <c r="E9" s="24"/>
      <c r="F9" s="24"/>
      <c r="G9" s="24"/>
      <c r="H9" s="24"/>
      <c r="I9" s="24"/>
    </row>
    <row r="10" spans="1:9" ht="15">
      <c r="A10" s="1" t="s">
        <v>74</v>
      </c>
      <c r="B10" s="59">
        <v>6000</v>
      </c>
      <c r="C10" s="24"/>
      <c r="D10" s="24"/>
      <c r="E10" s="24"/>
      <c r="F10" s="24"/>
      <c r="G10" s="24"/>
      <c r="H10" s="24"/>
      <c r="I10" s="24"/>
    </row>
    <row r="11" spans="1:9" ht="15.75" thickBot="1">
      <c r="A11" s="12"/>
      <c r="B11" s="12"/>
      <c r="C11" s="25"/>
      <c r="D11" s="25"/>
      <c r="E11" s="25"/>
      <c r="F11" s="25"/>
      <c r="G11" s="25"/>
      <c r="H11" s="25"/>
      <c r="I11" s="25"/>
    </row>
    <row r="12" spans="1:9" ht="16.5" thickBot="1" thickTop="1">
      <c r="A12" s="15" t="s">
        <v>31</v>
      </c>
      <c r="B12" s="45">
        <f>SUM(B10:B11)</f>
        <v>6000</v>
      </c>
      <c r="C12" s="22">
        <f>C7-C8</f>
        <v>10800</v>
      </c>
      <c r="D12" s="22">
        <f aca="true" t="shared" si="0" ref="D12:I12">D7-D8</f>
        <v>10800</v>
      </c>
      <c r="E12" s="22">
        <f t="shared" si="0"/>
        <v>10800</v>
      </c>
      <c r="F12" s="22">
        <f t="shared" si="0"/>
        <v>9600</v>
      </c>
      <c r="G12" s="22">
        <f t="shared" si="0"/>
        <v>9600</v>
      </c>
      <c r="H12" s="22">
        <f t="shared" si="0"/>
        <v>9600</v>
      </c>
      <c r="I12" s="22">
        <f t="shared" si="0"/>
        <v>61199.99999999997</v>
      </c>
    </row>
    <row r="13" spans="1:9" ht="15.75" thickTop="1">
      <c r="A13" s="2"/>
      <c r="B13" s="2"/>
      <c r="C13" s="2"/>
      <c r="D13" s="2"/>
      <c r="E13" s="2"/>
      <c r="F13" s="2"/>
      <c r="G13" s="2"/>
      <c r="H13" s="2"/>
      <c r="I13" s="2"/>
    </row>
  </sheetData>
  <sheetProtection/>
  <mergeCells count="11">
    <mergeCell ref="H4:H5"/>
    <mergeCell ref="I4:I5"/>
    <mergeCell ref="B4:B5"/>
    <mergeCell ref="A1:I1"/>
    <mergeCell ref="A2:I2"/>
    <mergeCell ref="A4:A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24.8515625" style="0" bestFit="1" customWidth="1"/>
    <col min="2" max="2" width="13.8515625" style="0" bestFit="1" customWidth="1"/>
    <col min="3" max="8" width="9.8515625" style="0" bestFit="1" customWidth="1"/>
    <col min="9" max="9" width="10.8515625" style="0" bestFit="1" customWidth="1"/>
  </cols>
  <sheetData>
    <row r="1" spans="1:9" ht="15">
      <c r="A1" s="64" t="s">
        <v>32</v>
      </c>
      <c r="B1" s="64"/>
      <c r="C1" s="64"/>
      <c r="D1" s="64"/>
      <c r="E1" s="64"/>
      <c r="F1" s="64"/>
      <c r="G1" s="64"/>
      <c r="H1" s="64"/>
      <c r="I1" s="64"/>
    </row>
    <row r="2" spans="1:9" ht="15">
      <c r="A2" s="74" t="s">
        <v>33</v>
      </c>
      <c r="B2" s="74"/>
      <c r="C2" s="74"/>
      <c r="D2" s="74"/>
      <c r="E2" s="74"/>
      <c r="F2" s="74"/>
      <c r="G2" s="74"/>
      <c r="H2" s="74"/>
      <c r="I2" s="74"/>
    </row>
    <row r="3" ht="15.75" thickBot="1"/>
    <row r="4" spans="1:9" ht="15.75" customHeight="1">
      <c r="A4" s="68" t="s">
        <v>2</v>
      </c>
      <c r="B4" s="72" t="s">
        <v>39</v>
      </c>
      <c r="C4" s="68" t="s">
        <v>6</v>
      </c>
      <c r="D4" s="68" t="s">
        <v>7</v>
      </c>
      <c r="E4" s="68" t="s">
        <v>8</v>
      </c>
      <c r="F4" s="68" t="s">
        <v>9</v>
      </c>
      <c r="G4" s="68" t="s">
        <v>10</v>
      </c>
      <c r="H4" s="68" t="s">
        <v>15</v>
      </c>
      <c r="I4" s="68" t="s">
        <v>12</v>
      </c>
    </row>
    <row r="5" spans="1:9" ht="15.75" thickBot="1">
      <c r="A5" s="69"/>
      <c r="B5" s="73"/>
      <c r="C5" s="69"/>
      <c r="D5" s="69"/>
      <c r="E5" s="69"/>
      <c r="F5" s="69"/>
      <c r="G5" s="69"/>
      <c r="H5" s="69"/>
      <c r="I5" s="69"/>
    </row>
    <row r="6" spans="1:9" ht="15">
      <c r="A6" s="7"/>
      <c r="B6" s="7"/>
      <c r="C6" s="18"/>
      <c r="D6" s="18"/>
      <c r="E6" s="18"/>
      <c r="F6" s="18"/>
      <c r="G6" s="18"/>
      <c r="H6" s="18"/>
      <c r="I6" s="18"/>
    </row>
    <row r="7" spans="1:9" ht="15">
      <c r="A7" s="2" t="s">
        <v>34</v>
      </c>
      <c r="B7" s="34">
        <v>30000</v>
      </c>
      <c r="C7" s="18">
        <f>B7/12</f>
        <v>2500</v>
      </c>
      <c r="D7" s="18">
        <f>B7/12</f>
        <v>2500</v>
      </c>
      <c r="E7" s="18">
        <f>B7/12</f>
        <v>2500</v>
      </c>
      <c r="F7" s="18">
        <f>B7/12</f>
        <v>2500</v>
      </c>
      <c r="G7" s="18">
        <f>B7/12</f>
        <v>2500</v>
      </c>
      <c r="H7" s="18">
        <f>B7/12</f>
        <v>2500</v>
      </c>
      <c r="I7" s="18">
        <f>SUM(C7:H7)</f>
        <v>15000</v>
      </c>
    </row>
    <row r="8" spans="1:9" ht="15">
      <c r="A8" s="2" t="s">
        <v>35</v>
      </c>
      <c r="B8" s="26">
        <v>0.05</v>
      </c>
      <c r="C8" s="18">
        <f>B8*VENTAS!C7</f>
        <v>20000</v>
      </c>
      <c r="D8" s="18">
        <f>VENTAS!C8*B8</f>
        <v>20500</v>
      </c>
      <c r="E8" s="18">
        <f>VENTAS!C9*B8</f>
        <v>20750</v>
      </c>
      <c r="F8" s="18">
        <f>VENTAS!C10*B8</f>
        <v>21250</v>
      </c>
      <c r="G8" s="18">
        <f>VENTAS!C11*B8</f>
        <v>21500</v>
      </c>
      <c r="H8" s="18">
        <f>VENTAS!C12*B8</f>
        <v>21000</v>
      </c>
      <c r="I8" s="18">
        <f>SUM(C8:H8)</f>
        <v>125000</v>
      </c>
    </row>
    <row r="9" spans="1:9" ht="15">
      <c r="A9" s="2" t="s">
        <v>36</v>
      </c>
      <c r="B9" s="31">
        <v>0.015</v>
      </c>
      <c r="C9" s="18">
        <f>B9*VENTAS!C7</f>
        <v>5999.999999999999</v>
      </c>
      <c r="D9" s="18">
        <f>B9*VENTAS!C8</f>
        <v>6149.999999999999</v>
      </c>
      <c r="E9" s="18">
        <f>B9*VENTAS!C9</f>
        <v>6224.999999999999</v>
      </c>
      <c r="F9" s="18">
        <f>B9*VENTAS!C10</f>
        <v>6374.999999999999</v>
      </c>
      <c r="G9" s="18">
        <f>B9*VENTAS!C11</f>
        <v>6449.999999999999</v>
      </c>
      <c r="H9" s="18">
        <f>B9*VENTAS!C12</f>
        <v>6299.999999999999</v>
      </c>
      <c r="I9" s="18">
        <f>SUM(C9:H9)</f>
        <v>37499.99999999999</v>
      </c>
    </row>
    <row r="10" spans="1:9" ht="15">
      <c r="A10" s="1" t="s">
        <v>37</v>
      </c>
      <c r="B10" s="34">
        <v>7200</v>
      </c>
      <c r="C10" s="20">
        <f>B10/12</f>
        <v>600</v>
      </c>
      <c r="D10" s="20">
        <f>B10/12</f>
        <v>600</v>
      </c>
      <c r="E10" s="20">
        <f>B10/12</f>
        <v>600</v>
      </c>
      <c r="F10" s="20">
        <f>B10/12</f>
        <v>600</v>
      </c>
      <c r="G10" s="20">
        <f>B10/12</f>
        <v>600</v>
      </c>
      <c r="H10" s="20">
        <f>B10/12</f>
        <v>600</v>
      </c>
      <c r="I10" s="18">
        <f>SUM(C10:H10)</f>
        <v>3600</v>
      </c>
    </row>
    <row r="11" spans="1:9" ht="15">
      <c r="A11" s="1" t="s">
        <v>38</v>
      </c>
      <c r="B11" s="27">
        <v>0.025</v>
      </c>
      <c r="C11" s="18">
        <f>B11*VENTAS!C7</f>
        <v>10000</v>
      </c>
      <c r="D11" s="18">
        <f>B11*VENTAS!C8</f>
        <v>10250</v>
      </c>
      <c r="E11" s="18">
        <f>VENTAS!C9*'GASTOS DE VENTA'!B11</f>
        <v>10375</v>
      </c>
      <c r="F11" s="18">
        <f>B11*VENTAS!C10</f>
        <v>10625</v>
      </c>
      <c r="G11" s="18">
        <f>B11*VENTAS!C11</f>
        <v>10750</v>
      </c>
      <c r="H11" s="18">
        <f>B11*VENTAS!C12</f>
        <v>10500</v>
      </c>
      <c r="I11" s="18">
        <f>SUM(C11:H11)</f>
        <v>62500</v>
      </c>
    </row>
    <row r="12" spans="1:9" ht="15.75" thickBot="1">
      <c r="A12" s="12"/>
      <c r="B12" s="28"/>
      <c r="C12" s="21"/>
      <c r="D12" s="21"/>
      <c r="E12" s="21"/>
      <c r="F12" s="21"/>
      <c r="G12" s="21"/>
      <c r="H12" s="21"/>
      <c r="I12" s="21"/>
    </row>
    <row r="13" spans="1:9" ht="16.5" thickBot="1" thickTop="1">
      <c r="A13" s="15" t="s">
        <v>12</v>
      </c>
      <c r="B13" s="15"/>
      <c r="C13" s="22">
        <f>SUM(C7:C12)</f>
        <v>39100</v>
      </c>
      <c r="D13" s="22">
        <f aca="true" t="shared" si="0" ref="D13:I13">SUM(D7:D12)</f>
        <v>40000</v>
      </c>
      <c r="E13" s="22">
        <f t="shared" si="0"/>
        <v>40450</v>
      </c>
      <c r="F13" s="22">
        <f t="shared" si="0"/>
        <v>41350</v>
      </c>
      <c r="G13" s="22">
        <f t="shared" si="0"/>
        <v>41800</v>
      </c>
      <c r="H13" s="22">
        <f t="shared" si="0"/>
        <v>40900</v>
      </c>
      <c r="I13" s="22">
        <f t="shared" si="0"/>
        <v>243600</v>
      </c>
    </row>
    <row r="14" spans="1:9" ht="15.75" thickTop="1">
      <c r="A14" s="2"/>
      <c r="B14" s="2"/>
      <c r="C14" s="2"/>
      <c r="D14" s="2"/>
      <c r="E14" s="2"/>
      <c r="F14" s="2"/>
      <c r="G14" s="2"/>
      <c r="H14" s="2"/>
      <c r="I14" s="2"/>
    </row>
  </sheetData>
  <sheetProtection/>
  <mergeCells count="11">
    <mergeCell ref="H4:H5"/>
    <mergeCell ref="I4:I5"/>
    <mergeCell ref="B4:B5"/>
    <mergeCell ref="A1:I1"/>
    <mergeCell ref="A2:I2"/>
    <mergeCell ref="A4:A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C12" sqref="C12"/>
    </sheetView>
  </sheetViews>
  <sheetFormatPr defaultColWidth="11.421875" defaultRowHeight="15"/>
  <cols>
    <col min="2" max="2" width="16.7109375" style="0" bestFit="1" customWidth="1"/>
    <col min="3" max="3" width="13.8515625" style="0" bestFit="1" customWidth="1"/>
    <col min="4" max="4" width="10.57421875" style="0" bestFit="1" customWidth="1"/>
    <col min="5" max="10" width="8.8515625" style="0" bestFit="1" customWidth="1"/>
    <col min="11" max="11" width="9.8515625" style="0" bestFit="1" customWidth="1"/>
  </cols>
  <sheetData>
    <row r="1" spans="2:11" ht="15">
      <c r="B1" s="64" t="s">
        <v>40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5">
      <c r="B2" s="74" t="s">
        <v>41</v>
      </c>
      <c r="C2" s="74"/>
      <c r="D2" s="74"/>
      <c r="E2" s="74"/>
      <c r="F2" s="74"/>
      <c r="G2" s="74"/>
      <c r="H2" s="74"/>
      <c r="I2" s="74"/>
      <c r="J2" s="74"/>
      <c r="K2" s="74"/>
    </row>
    <row r="3" ht="15.75" thickBot="1"/>
    <row r="4" spans="2:11" ht="15.75" customHeight="1">
      <c r="B4" s="68" t="s">
        <v>2</v>
      </c>
      <c r="C4" s="72" t="s">
        <v>39</v>
      </c>
      <c r="D4" s="75" t="s">
        <v>17</v>
      </c>
      <c r="E4" s="68" t="s">
        <v>6</v>
      </c>
      <c r="F4" s="68" t="s">
        <v>7</v>
      </c>
      <c r="G4" s="68" t="s">
        <v>8</v>
      </c>
      <c r="H4" s="68" t="s">
        <v>9</v>
      </c>
      <c r="I4" s="68" t="s">
        <v>10</v>
      </c>
      <c r="J4" s="68" t="s">
        <v>15</v>
      </c>
      <c r="K4" s="68" t="s">
        <v>12</v>
      </c>
    </row>
    <row r="5" spans="2:11" ht="15.75" thickBot="1">
      <c r="B5" s="69"/>
      <c r="C5" s="73"/>
      <c r="D5" s="76"/>
      <c r="E5" s="69"/>
      <c r="F5" s="69"/>
      <c r="G5" s="69"/>
      <c r="H5" s="69"/>
      <c r="I5" s="69"/>
      <c r="J5" s="69"/>
      <c r="K5" s="69"/>
    </row>
    <row r="6" spans="2:11" ht="15">
      <c r="B6" s="7"/>
      <c r="C6" s="7"/>
      <c r="D6" s="7"/>
      <c r="E6" s="18"/>
      <c r="F6" s="18"/>
      <c r="G6" s="18"/>
      <c r="H6" s="18"/>
      <c r="I6" s="18"/>
      <c r="J6" s="18"/>
      <c r="K6" s="18"/>
    </row>
    <row r="7" spans="2:11" ht="15">
      <c r="B7" s="2" t="s">
        <v>34</v>
      </c>
      <c r="C7" s="34">
        <v>66000</v>
      </c>
      <c r="D7" s="34"/>
      <c r="E7" s="18">
        <f>C7/12</f>
        <v>5500</v>
      </c>
      <c r="F7" s="18">
        <f>C7/12</f>
        <v>5500</v>
      </c>
      <c r="G7" s="18">
        <f>C7/12</f>
        <v>5500</v>
      </c>
      <c r="H7" s="18">
        <f>C7/12</f>
        <v>5500</v>
      </c>
      <c r="I7" s="18">
        <f>C7/12</f>
        <v>5500</v>
      </c>
      <c r="J7" s="18">
        <f>C7/12</f>
        <v>5500</v>
      </c>
      <c r="K7" s="18">
        <f>SUM(E7:J7)</f>
        <v>33000</v>
      </c>
    </row>
    <row r="8" spans="2:11" ht="15">
      <c r="B8" s="2" t="s">
        <v>42</v>
      </c>
      <c r="C8" s="34">
        <v>6000</v>
      </c>
      <c r="D8" s="34"/>
      <c r="E8" s="18">
        <f>C8/12</f>
        <v>500</v>
      </c>
      <c r="F8" s="18">
        <f>C8/12</f>
        <v>500</v>
      </c>
      <c r="G8" s="18">
        <f>C8/12</f>
        <v>500</v>
      </c>
      <c r="H8" s="18">
        <f>C8/12</f>
        <v>500</v>
      </c>
      <c r="I8" s="18">
        <f>C8/12</f>
        <v>500</v>
      </c>
      <c r="J8" s="18">
        <f>C8/12</f>
        <v>500</v>
      </c>
      <c r="K8" s="18">
        <f>SUM(E8:J8)</f>
        <v>3000</v>
      </c>
    </row>
    <row r="9" spans="2:11" ht="15">
      <c r="B9" s="2" t="s">
        <v>43</v>
      </c>
      <c r="C9" s="34">
        <v>3600</v>
      </c>
      <c r="D9" s="34"/>
      <c r="E9" s="18">
        <f>C9/12</f>
        <v>300</v>
      </c>
      <c r="F9" s="18">
        <f>C9/12</f>
        <v>300</v>
      </c>
      <c r="G9" s="18">
        <f>C9/12</f>
        <v>300</v>
      </c>
      <c r="H9" s="18">
        <f>C9/12</f>
        <v>300</v>
      </c>
      <c r="I9" s="18">
        <f>C9/12</f>
        <v>300</v>
      </c>
      <c r="J9" s="18">
        <f>C9/12</f>
        <v>300</v>
      </c>
      <c r="K9" s="18">
        <f>SUM(E9:J9)</f>
        <v>1800</v>
      </c>
    </row>
    <row r="10" spans="2:11" ht="15">
      <c r="B10" s="1" t="s">
        <v>44</v>
      </c>
      <c r="C10" s="34">
        <v>4800</v>
      </c>
      <c r="D10" s="60">
        <v>300</v>
      </c>
      <c r="E10" s="18">
        <f>C10/12</f>
        <v>400</v>
      </c>
      <c r="F10" s="18">
        <f>C10/12</f>
        <v>400</v>
      </c>
      <c r="G10" s="18">
        <f>C10/12</f>
        <v>400</v>
      </c>
      <c r="H10" s="18">
        <f>C10/12</f>
        <v>400</v>
      </c>
      <c r="I10" s="18">
        <f>C10/12</f>
        <v>400</v>
      </c>
      <c r="J10" s="18">
        <f>C10/12</f>
        <v>400</v>
      </c>
      <c r="K10" s="18">
        <f>SUM(E10:J10)</f>
        <v>2400</v>
      </c>
    </row>
    <row r="11" spans="2:11" ht="15">
      <c r="B11" s="1" t="s">
        <v>38</v>
      </c>
      <c r="C11" s="34">
        <v>5100</v>
      </c>
      <c r="D11" s="34"/>
      <c r="E11" s="18">
        <f>C11/12</f>
        <v>425</v>
      </c>
      <c r="F11" s="18">
        <f>C11/12</f>
        <v>425</v>
      </c>
      <c r="G11" s="18">
        <f>C11/12</f>
        <v>425</v>
      </c>
      <c r="H11" s="18">
        <f>C11/12</f>
        <v>425</v>
      </c>
      <c r="I11" s="18">
        <f>C11/12</f>
        <v>425</v>
      </c>
      <c r="J11" s="18">
        <f>C11/12</f>
        <v>425</v>
      </c>
      <c r="K11" s="18">
        <f>SUM(E11:J11)</f>
        <v>2550</v>
      </c>
    </row>
    <row r="12" spans="2:11" ht="15">
      <c r="B12" s="1"/>
      <c r="C12" s="44"/>
      <c r="D12" s="44"/>
      <c r="E12" s="24"/>
      <c r="F12" s="24"/>
      <c r="G12" s="24"/>
      <c r="H12" s="24"/>
      <c r="I12" s="24"/>
      <c r="J12" s="24"/>
      <c r="K12" s="24"/>
    </row>
    <row r="13" spans="2:11" ht="15">
      <c r="B13" s="1" t="s">
        <v>74</v>
      </c>
      <c r="C13" s="44"/>
      <c r="D13" s="44"/>
      <c r="E13" s="24"/>
      <c r="F13" s="24"/>
      <c r="G13" s="24"/>
      <c r="H13" s="24"/>
      <c r="I13" s="24"/>
      <c r="J13" s="24"/>
      <c r="K13" s="24"/>
    </row>
    <row r="14" spans="2:11" ht="15.75" thickBot="1">
      <c r="B14" s="12"/>
      <c r="C14" s="28"/>
      <c r="D14" s="28"/>
      <c r="E14" s="21"/>
      <c r="F14" s="21"/>
      <c r="G14" s="21"/>
      <c r="H14" s="21"/>
      <c r="I14" s="21"/>
      <c r="J14" s="21"/>
      <c r="K14" s="21"/>
    </row>
    <row r="15" spans="2:11" ht="16.5" thickBot="1" thickTop="1">
      <c r="B15" s="15" t="s">
        <v>12</v>
      </c>
      <c r="C15" s="15"/>
      <c r="D15" s="15"/>
      <c r="E15" s="22">
        <f>SUM(E7:E14)</f>
        <v>7125</v>
      </c>
      <c r="F15" s="22">
        <f aca="true" t="shared" si="0" ref="F15:K15">SUM(F7:F14)</f>
        <v>7125</v>
      </c>
      <c r="G15" s="22">
        <f t="shared" si="0"/>
        <v>7125</v>
      </c>
      <c r="H15" s="22">
        <f t="shared" si="0"/>
        <v>7125</v>
      </c>
      <c r="I15" s="22">
        <f t="shared" si="0"/>
        <v>7125</v>
      </c>
      <c r="J15" s="22">
        <f t="shared" si="0"/>
        <v>7125</v>
      </c>
      <c r="K15" s="22">
        <f t="shared" si="0"/>
        <v>42750</v>
      </c>
    </row>
    <row r="16" spans="2:11" ht="15.75" thickTop="1">
      <c r="B16" s="46"/>
      <c r="C16" s="46"/>
      <c r="D16" s="46"/>
      <c r="E16" s="47"/>
      <c r="F16" s="47"/>
      <c r="G16" s="47"/>
      <c r="H16" s="47"/>
      <c r="I16" s="47"/>
      <c r="J16" s="47"/>
      <c r="K16" s="47"/>
    </row>
    <row r="17" spans="2:11" ht="15.75" thickBot="1">
      <c r="B17" s="39" t="s">
        <v>75</v>
      </c>
      <c r="C17" s="12"/>
      <c r="D17" s="12"/>
      <c r="E17" s="48">
        <f aca="true" t="shared" si="1" ref="E17:J17">E15-E10+D10</f>
        <v>7025</v>
      </c>
      <c r="F17" s="48">
        <f t="shared" si="1"/>
        <v>7125</v>
      </c>
      <c r="G17" s="48">
        <f t="shared" si="1"/>
        <v>7125</v>
      </c>
      <c r="H17" s="48">
        <f t="shared" si="1"/>
        <v>7125</v>
      </c>
      <c r="I17" s="48">
        <f t="shared" si="1"/>
        <v>7125</v>
      </c>
      <c r="J17" s="48">
        <f t="shared" si="1"/>
        <v>7125</v>
      </c>
      <c r="K17" s="12"/>
    </row>
    <row r="18" ht="15.75" thickTop="1"/>
  </sheetData>
  <sheetProtection/>
  <mergeCells count="12">
    <mergeCell ref="G4:G5"/>
    <mergeCell ref="H4:H5"/>
    <mergeCell ref="I4:I5"/>
    <mergeCell ref="J4:J5"/>
    <mergeCell ref="K4:K5"/>
    <mergeCell ref="D4:D5"/>
    <mergeCell ref="B1:K1"/>
    <mergeCell ref="B2:K2"/>
    <mergeCell ref="B4:B5"/>
    <mergeCell ref="C4:C5"/>
    <mergeCell ref="E4:E5"/>
    <mergeCell ref="F4:F5"/>
  </mergeCells>
  <printOptions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24.8515625" style="0" bestFit="1" customWidth="1"/>
    <col min="2" max="2" width="13.8515625" style="0" bestFit="1" customWidth="1"/>
    <col min="3" max="3" width="10.57421875" style="0" bestFit="1" customWidth="1"/>
    <col min="4" max="9" width="9.57421875" style="0" bestFit="1" customWidth="1"/>
    <col min="10" max="10" width="10.57421875" style="0" bestFit="1" customWidth="1"/>
  </cols>
  <sheetData>
    <row r="1" spans="1:10" ht="15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>
      <c r="A2" s="74" t="s">
        <v>45</v>
      </c>
      <c r="B2" s="74"/>
      <c r="C2" s="74"/>
      <c r="D2" s="74"/>
      <c r="E2" s="74"/>
      <c r="F2" s="74"/>
      <c r="G2" s="74"/>
      <c r="H2" s="74"/>
      <c r="I2" s="74"/>
      <c r="J2" s="74"/>
    </row>
    <row r="3" ht="15.75" thickBot="1"/>
    <row r="4" spans="1:10" ht="15.75" customHeight="1">
      <c r="A4" s="68" t="s">
        <v>2</v>
      </c>
      <c r="B4" s="72" t="s">
        <v>39</v>
      </c>
      <c r="C4" s="75" t="s">
        <v>17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  <c r="I4" s="68" t="s">
        <v>15</v>
      </c>
      <c r="J4" s="68" t="s">
        <v>12</v>
      </c>
    </row>
    <row r="5" spans="1:10" ht="15.75" thickBot="1">
      <c r="A5" s="69"/>
      <c r="B5" s="73"/>
      <c r="C5" s="76"/>
      <c r="D5" s="69"/>
      <c r="E5" s="69"/>
      <c r="F5" s="69"/>
      <c r="G5" s="69"/>
      <c r="H5" s="69"/>
      <c r="I5" s="69"/>
      <c r="J5" s="69"/>
    </row>
    <row r="6" spans="1:10" ht="15">
      <c r="A6" s="7"/>
      <c r="B6" s="7"/>
      <c r="C6" s="7"/>
      <c r="D6" s="18"/>
      <c r="E6" s="18"/>
      <c r="F6" s="18"/>
      <c r="G6" s="18"/>
      <c r="H6" s="18"/>
      <c r="I6" s="18"/>
      <c r="J6" s="18"/>
    </row>
    <row r="7" spans="1:10" ht="15">
      <c r="A7" s="2" t="s">
        <v>46</v>
      </c>
      <c r="B7" s="34">
        <f>'GASTOS DE VENTA'!B7</f>
        <v>30000</v>
      </c>
      <c r="C7" s="34"/>
      <c r="D7" s="18">
        <f>B7/12</f>
        <v>2500</v>
      </c>
      <c r="E7" s="18">
        <f>B7/12</f>
        <v>2500</v>
      </c>
      <c r="F7" s="18">
        <f>B7/12</f>
        <v>2500</v>
      </c>
      <c r="G7" s="18">
        <f>B7/12</f>
        <v>2500</v>
      </c>
      <c r="H7" s="18">
        <f>B7/12</f>
        <v>2500</v>
      </c>
      <c r="I7" s="18">
        <f>B7/12</f>
        <v>2500</v>
      </c>
      <c r="J7" s="18">
        <f aca="true" t="shared" si="0" ref="J7:J12">SUM(D7:I7)</f>
        <v>15000</v>
      </c>
    </row>
    <row r="8" spans="1:10" ht="15">
      <c r="A8" s="2" t="s">
        <v>47</v>
      </c>
      <c r="B8" s="34">
        <f>'GASTOS ADMON'!C7</f>
        <v>66000</v>
      </c>
      <c r="C8" s="34"/>
      <c r="D8" s="18">
        <f>B8/12</f>
        <v>5500</v>
      </c>
      <c r="E8" s="18">
        <f>B8/12</f>
        <v>5500</v>
      </c>
      <c r="F8" s="18">
        <f>B8/12</f>
        <v>5500</v>
      </c>
      <c r="G8" s="18">
        <f>B8/12</f>
        <v>5500</v>
      </c>
      <c r="H8" s="18">
        <f>B8/12</f>
        <v>5500</v>
      </c>
      <c r="I8" s="18">
        <f>B8/12</f>
        <v>5500</v>
      </c>
      <c r="J8" s="18">
        <f t="shared" si="0"/>
        <v>33000</v>
      </c>
    </row>
    <row r="9" spans="1:10" ht="15.75" thickBot="1">
      <c r="A9" s="2" t="s">
        <v>48</v>
      </c>
      <c r="B9" s="28"/>
      <c r="C9" s="28"/>
      <c r="D9" s="25">
        <f>'GASTOS DE VENTA'!C8</f>
        <v>20000</v>
      </c>
      <c r="E9" s="25">
        <f>'GASTOS DE VENTA'!D8</f>
        <v>20500</v>
      </c>
      <c r="F9" s="25">
        <f>'GASTOS DE VENTA'!E8</f>
        <v>20750</v>
      </c>
      <c r="G9" s="25">
        <f>'GASTOS DE VENTA'!F8</f>
        <v>21250</v>
      </c>
      <c r="H9" s="25">
        <f>'GASTOS DE VENTA'!G8</f>
        <v>21500</v>
      </c>
      <c r="I9" s="25">
        <f>'GASTOS DE VENTA'!H8</f>
        <v>21000</v>
      </c>
      <c r="J9" s="25">
        <f t="shared" si="0"/>
        <v>125000</v>
      </c>
    </row>
    <row r="10" spans="1:10" ht="15.75" thickTop="1">
      <c r="A10" s="30" t="s">
        <v>49</v>
      </c>
      <c r="B10" s="32"/>
      <c r="C10" s="32"/>
      <c r="D10" s="33">
        <f aca="true" t="shared" si="1" ref="D10:I10">SUM(D7:D9)</f>
        <v>28000</v>
      </c>
      <c r="E10" s="33">
        <f t="shared" si="1"/>
        <v>28500</v>
      </c>
      <c r="F10" s="33">
        <f t="shared" si="1"/>
        <v>28750</v>
      </c>
      <c r="G10" s="33">
        <f t="shared" si="1"/>
        <v>29250</v>
      </c>
      <c r="H10" s="33">
        <f t="shared" si="1"/>
        <v>29500</v>
      </c>
      <c r="I10" s="33">
        <f t="shared" si="1"/>
        <v>29000</v>
      </c>
      <c r="J10" s="33">
        <f t="shared" si="0"/>
        <v>173000</v>
      </c>
    </row>
    <row r="11" spans="1:10" ht="15">
      <c r="A11" s="1" t="s">
        <v>50</v>
      </c>
      <c r="B11" s="31">
        <v>0.1267</v>
      </c>
      <c r="C11" s="31"/>
      <c r="D11" s="18">
        <f>B11*D10</f>
        <v>3547.6000000000004</v>
      </c>
      <c r="E11" s="18">
        <f>B11*E10</f>
        <v>3610.9500000000003</v>
      </c>
      <c r="F11" s="18">
        <f>B11*F10</f>
        <v>3642.625</v>
      </c>
      <c r="G11" s="18">
        <f>B11*G10</f>
        <v>3705.9750000000004</v>
      </c>
      <c r="H11" s="18">
        <f>B11*H10</f>
        <v>3737.65</v>
      </c>
      <c r="I11" s="18">
        <f>B11*I10</f>
        <v>3674.3</v>
      </c>
      <c r="J11" s="18">
        <f t="shared" si="0"/>
        <v>21919.100000000002</v>
      </c>
    </row>
    <row r="12" spans="1:10" ht="15">
      <c r="A12" s="29" t="s">
        <v>51</v>
      </c>
      <c r="B12" s="27">
        <v>0.0483</v>
      </c>
      <c r="C12" s="27"/>
      <c r="D12" s="23">
        <f>B12*D10</f>
        <v>1352.4</v>
      </c>
      <c r="E12" s="23">
        <f>B12*E10</f>
        <v>1376.5500000000002</v>
      </c>
      <c r="F12" s="23">
        <f>B12*F10</f>
        <v>1388.625</v>
      </c>
      <c r="G12" s="23">
        <f>B12*G10</f>
        <v>1412.775</v>
      </c>
      <c r="H12" s="23">
        <f>B12*H10</f>
        <v>1424.8500000000001</v>
      </c>
      <c r="I12" s="23">
        <f>B12*I10</f>
        <v>1400.7</v>
      </c>
      <c r="J12" s="18">
        <f t="shared" si="0"/>
        <v>8355.900000000001</v>
      </c>
    </row>
    <row r="13" spans="1:10" ht="15">
      <c r="A13" s="29"/>
      <c r="B13" s="27"/>
      <c r="C13" s="27"/>
      <c r="D13" s="23"/>
      <c r="E13" s="23"/>
      <c r="F13" s="23"/>
      <c r="G13" s="23"/>
      <c r="H13" s="23"/>
      <c r="I13" s="23"/>
      <c r="J13" s="23"/>
    </row>
    <row r="14" spans="1:10" ht="15">
      <c r="A14" s="29" t="s">
        <v>74</v>
      </c>
      <c r="B14" s="27"/>
      <c r="C14" s="61">
        <v>6000</v>
      </c>
      <c r="D14" s="23"/>
      <c r="E14" s="23"/>
      <c r="F14" s="23"/>
      <c r="G14" s="23"/>
      <c r="H14" s="23"/>
      <c r="I14" s="23"/>
      <c r="J14" s="23"/>
    </row>
    <row r="15" spans="1:10" ht="15.75" thickBot="1">
      <c r="A15" s="12"/>
      <c r="B15" s="28"/>
      <c r="C15" s="28"/>
      <c r="D15" s="21"/>
      <c r="E15" s="21"/>
      <c r="F15" s="21"/>
      <c r="G15" s="21"/>
      <c r="H15" s="21"/>
      <c r="I15" s="21"/>
      <c r="J15" s="21"/>
    </row>
    <row r="16" spans="1:10" ht="16.5" thickBot="1" thickTop="1">
      <c r="A16" s="15" t="s">
        <v>12</v>
      </c>
      <c r="B16" s="15"/>
      <c r="C16" s="45">
        <f>SUM(C14:C15)</f>
        <v>6000</v>
      </c>
      <c r="D16" s="22">
        <f>SUM(D11:D15)</f>
        <v>4900</v>
      </c>
      <c r="E16" s="22">
        <f aca="true" t="shared" si="2" ref="E16:J16">SUM(E11:E15)</f>
        <v>4987.5</v>
      </c>
      <c r="F16" s="22">
        <f t="shared" si="2"/>
        <v>5031.25</v>
      </c>
      <c r="G16" s="22">
        <f t="shared" si="2"/>
        <v>5118.75</v>
      </c>
      <c r="H16" s="22">
        <f t="shared" si="2"/>
        <v>5162.5</v>
      </c>
      <c r="I16" s="22">
        <f t="shared" si="2"/>
        <v>5075</v>
      </c>
      <c r="J16" s="22">
        <f t="shared" si="2"/>
        <v>30275.000000000004</v>
      </c>
    </row>
    <row r="17" spans="1:10" ht="15.75" thickTop="1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mergeCells count="12">
    <mergeCell ref="F4:F5"/>
    <mergeCell ref="G4:G5"/>
    <mergeCell ref="H4:H5"/>
    <mergeCell ref="I4:I5"/>
    <mergeCell ref="J4:J5"/>
    <mergeCell ref="C4:C5"/>
    <mergeCell ref="A1:J1"/>
    <mergeCell ref="A2:J2"/>
    <mergeCell ref="A4:A5"/>
    <mergeCell ref="B4:B5"/>
    <mergeCell ref="D4:D5"/>
    <mergeCell ref="E4:E5"/>
  </mergeCells>
  <printOptions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C14" sqref="C14"/>
    </sheetView>
  </sheetViews>
  <sheetFormatPr defaultColWidth="11.421875" defaultRowHeight="15"/>
  <cols>
    <col min="2" max="2" width="24.8515625" style="0" bestFit="1" customWidth="1"/>
    <col min="3" max="3" width="15.28125" style="0" customWidth="1"/>
    <col min="4" max="4" width="13.00390625" style="0" bestFit="1" customWidth="1"/>
    <col min="5" max="5" width="15.7109375" style="0" bestFit="1" customWidth="1"/>
  </cols>
  <sheetData>
    <row r="1" spans="2:5" ht="15">
      <c r="B1" s="64" t="s">
        <v>54</v>
      </c>
      <c r="C1" s="64"/>
      <c r="D1" s="64"/>
      <c r="E1" s="64"/>
    </row>
    <row r="2" spans="2:5" ht="15">
      <c r="B2" s="74" t="s">
        <v>53</v>
      </c>
      <c r="C2" s="74"/>
      <c r="D2" s="74"/>
      <c r="E2" s="74"/>
    </row>
    <row r="3" ht="15.75" thickBot="1"/>
    <row r="4" spans="2:5" ht="15.75" customHeight="1">
      <c r="B4" s="68" t="s">
        <v>2</v>
      </c>
      <c r="C4" s="68" t="s">
        <v>55</v>
      </c>
      <c r="D4" s="68" t="s">
        <v>56</v>
      </c>
      <c r="E4" s="72" t="s">
        <v>92</v>
      </c>
    </row>
    <row r="5" spans="2:5" ht="15.75" thickBot="1">
      <c r="B5" s="69"/>
      <c r="C5" s="69"/>
      <c r="D5" s="69"/>
      <c r="E5" s="73"/>
    </row>
    <row r="6" spans="2:5" ht="15">
      <c r="B6" s="7"/>
      <c r="C6" s="18"/>
      <c r="D6" s="18"/>
      <c r="E6" s="36">
        <v>0.2</v>
      </c>
    </row>
    <row r="7" spans="2:5" ht="15">
      <c r="B7" s="35" t="s">
        <v>93</v>
      </c>
      <c r="C7" s="18"/>
      <c r="D7" s="36">
        <v>275000</v>
      </c>
      <c r="E7" s="18"/>
    </row>
    <row r="8" spans="2:5" ht="15">
      <c r="B8" s="62" t="s">
        <v>17</v>
      </c>
      <c r="C8" s="18"/>
      <c r="D8" s="63">
        <f>D7</f>
        <v>275000</v>
      </c>
      <c r="E8" s="18">
        <f>D7*E6/12</f>
        <v>4583.333333333333</v>
      </c>
    </row>
    <row r="9" spans="2:5" ht="15">
      <c r="B9" s="2" t="s">
        <v>6</v>
      </c>
      <c r="C9" s="36">
        <v>25000</v>
      </c>
      <c r="D9" s="18">
        <f aca="true" t="shared" si="0" ref="D9:D14">D8-C9</f>
        <v>250000</v>
      </c>
      <c r="E9" s="18">
        <f>D8*E6/12</f>
        <v>4583.333333333333</v>
      </c>
    </row>
    <row r="10" spans="2:5" ht="15">
      <c r="B10" s="2" t="s">
        <v>7</v>
      </c>
      <c r="C10" s="18"/>
      <c r="D10" s="18">
        <f t="shared" si="0"/>
        <v>250000</v>
      </c>
      <c r="E10" s="18">
        <f>D9*E6/12</f>
        <v>4166.666666666667</v>
      </c>
    </row>
    <row r="11" spans="2:5" ht="15">
      <c r="B11" s="2" t="s">
        <v>8</v>
      </c>
      <c r="C11" s="36">
        <v>25000</v>
      </c>
      <c r="D11" s="18">
        <f t="shared" si="0"/>
        <v>225000</v>
      </c>
      <c r="E11" s="18">
        <f>D10*E6/12</f>
        <v>4166.666666666667</v>
      </c>
    </row>
    <row r="12" spans="2:5" ht="15">
      <c r="B12" s="2" t="s">
        <v>9</v>
      </c>
      <c r="C12" s="18"/>
      <c r="D12" s="18">
        <f t="shared" si="0"/>
        <v>225000</v>
      </c>
      <c r="E12" s="18">
        <f>D11*E6/12</f>
        <v>3750</v>
      </c>
    </row>
    <row r="13" spans="2:5" ht="15">
      <c r="B13" s="2" t="s">
        <v>10</v>
      </c>
      <c r="C13" s="36">
        <v>25000</v>
      </c>
      <c r="D13" s="18">
        <f t="shared" si="0"/>
        <v>200000</v>
      </c>
      <c r="E13" s="18">
        <f>D12*E6/12</f>
        <v>3750</v>
      </c>
    </row>
    <row r="14" spans="2:5" ht="15">
      <c r="B14" s="2" t="s">
        <v>11</v>
      </c>
      <c r="C14" s="18"/>
      <c r="D14" s="18">
        <f t="shared" si="0"/>
        <v>200000</v>
      </c>
      <c r="E14" s="18">
        <f>D13*E6/12</f>
        <v>3333.3333333333335</v>
      </c>
    </row>
    <row r="15" spans="2:5" ht="15.75" thickBot="1">
      <c r="B15" s="12"/>
      <c r="C15" s="21"/>
      <c r="D15" s="21"/>
      <c r="E15" s="21"/>
    </row>
    <row r="16" spans="2:5" ht="16.5" thickBot="1" thickTop="1">
      <c r="B16" s="15" t="s">
        <v>12</v>
      </c>
      <c r="C16" s="22">
        <f>SUM(C9:C14)</f>
        <v>75000</v>
      </c>
      <c r="D16" s="22">
        <f>SUM(D15:D15)</f>
        <v>0</v>
      </c>
      <c r="E16" s="22">
        <f>SUM(E9:E14)</f>
        <v>23750</v>
      </c>
    </row>
    <row r="17" spans="2:5" ht="15.75" thickTop="1">
      <c r="B17" s="2"/>
      <c r="C17" s="2"/>
      <c r="D17" s="2"/>
      <c r="E17" s="2"/>
    </row>
  </sheetData>
  <sheetProtection/>
  <mergeCells count="6">
    <mergeCell ref="B1:E1"/>
    <mergeCell ref="B2:E2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Anibal</dc:creator>
  <cp:keywords/>
  <dc:description/>
  <cp:lastModifiedBy>Anibal</cp:lastModifiedBy>
  <cp:lastPrinted>2014-03-09T04:05:00Z</cp:lastPrinted>
  <dcterms:created xsi:type="dcterms:W3CDTF">2014-03-08T17:04:49Z</dcterms:created>
  <dcterms:modified xsi:type="dcterms:W3CDTF">2014-03-20T05:23:12Z</dcterms:modified>
  <cp:category/>
  <cp:version/>
  <cp:contentType/>
  <cp:contentStatus/>
</cp:coreProperties>
</file>