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<sst xmlns="http://schemas.openxmlformats.org/spreadsheetml/2006/main" count="90" uniqueCount="51">
  <si>
    <t>DIAS TRABAJADOS</t>
  </si>
  <si>
    <t>HORAS DIARIAS</t>
  </si>
  <si>
    <t>HORAS HOMBRE</t>
  </si>
  <si>
    <t>TOTAL</t>
  </si>
  <si>
    <t>DISTRIBUCION DE TIEMPO H.H.</t>
  </si>
  <si>
    <t>OBREROS</t>
  </si>
  <si>
    <t>MANO DE OBRA</t>
  </si>
  <si>
    <t>GASTOS DE FABRICACION</t>
  </si>
  <si>
    <t>C.H.H.M.O</t>
  </si>
  <si>
    <t>C.H.H.G.F</t>
  </si>
  <si>
    <t>VALUACION MANO DE OBRA.</t>
  </si>
  <si>
    <t>MATERIA PRIMA</t>
  </si>
  <si>
    <t>COSTO A GRANEL POR ORDEN</t>
  </si>
  <si>
    <t>TOTALES</t>
  </si>
  <si>
    <t>PRESENTACION</t>
  </si>
  <si>
    <t>MATERIA PRIMA A GRANEL</t>
  </si>
  <si>
    <t>TOTAL ORDEN Y PRESENTACION</t>
  </si>
  <si>
    <t>COSTO UNITARIO</t>
  </si>
  <si>
    <t>VENTAS</t>
  </si>
  <si>
    <t>COSTO DE VENTAS</t>
  </si>
  <si>
    <t>GASTOS DE OPERACIÓN</t>
  </si>
  <si>
    <t>GANANCIA BRUTA</t>
  </si>
  <si>
    <t>TIEMPO EFECTIVO 95 %</t>
  </si>
  <si>
    <t>ORD. 1000</t>
  </si>
  <si>
    <t>ORD. 1001</t>
  </si>
  <si>
    <t>MATERIAL DE ENVASE</t>
  </si>
  <si>
    <t>VALUACION GASTOS DE FABRICA</t>
  </si>
  <si>
    <t>ORD. 1002</t>
  </si>
  <si>
    <t>PRODUCCION TEORICA KILOS.</t>
  </si>
  <si>
    <t>PRODUCCION TEORICA GRS.</t>
  </si>
  <si>
    <t>COSTO POR KILO A GRANEL</t>
  </si>
  <si>
    <t>COSTO POR GR.. A GRANEL</t>
  </si>
  <si>
    <t>CANTIDAD ASIGNADA GRS.</t>
  </si>
  <si>
    <t>PRECIO DE VENTA</t>
  </si>
  <si>
    <t>GANANCIA ANTES DE IMP.</t>
  </si>
  <si>
    <t>PIE DE LANA - PRÁCTICA</t>
  </si>
  <si>
    <t>PREPARADO</t>
  </si>
  <si>
    <t>LLENADO</t>
  </si>
  <si>
    <t>5 gramos</t>
  </si>
  <si>
    <t>15 gramos</t>
  </si>
  <si>
    <t>ORDEN 100</t>
  </si>
  <si>
    <t>ORDEN 101</t>
  </si>
  <si>
    <t>ORDEN 102</t>
  </si>
  <si>
    <t>UNGUENTOS</t>
  </si>
  <si>
    <t>5 GRS.</t>
  </si>
  <si>
    <t>15 GRS.</t>
  </si>
  <si>
    <t>PROCESO FINAL</t>
  </si>
  <si>
    <t>ESTADO DE RESULTADOS DEL 1 AL 31 DE AGOSTO 2,014</t>
  </si>
  <si>
    <t>PRODUCCION REAL TUBOS</t>
  </si>
  <si>
    <t>%</t>
  </si>
  <si>
    <t>VALUACION DE LAS ORDENES  PIE DE LANA</t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</si>
</sst>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#,##0.000"/>
    <numFmt numFmtId="170" formatCode="#,##0.0000"/>
    <numFmt numFmtId="171" formatCode="#,##0.00000"/>
    <numFmt numFmtId="172" formatCode="#,##0.0"/>
    <numFmt numFmtId="173" formatCode="0.0000000"/>
    <numFmt numFmtId="174" formatCode="_(* #,##0.0_);_(* \(#,##0.0\);_(* &quot;-&quot;??_);_(@_)"/>
    <numFmt numFmtId="175" formatCode="_(* #,##0_);_(* \(#,##0\);_(* &quot;-&quot;??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00000"/>
  </numFmts>
  <fonts count="2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0"/>
    </font>
    <font>
      <b/>
      <sz val="10"/>
      <color indexed="6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3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4" fontId="0" fillId="0" borderId="0" xfId="0" applyNumberFormat="1" applyAlignment="1">
      <alignment horizontal="right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 horizontal="center"/>
    </xf>
    <xf numFmtId="175" fontId="0" fillId="0" borderId="0" xfId="46" applyNumberFormat="1" applyAlignment="1">
      <alignment/>
    </xf>
    <xf numFmtId="175" fontId="0" fillId="0" borderId="0" xfId="46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5" borderId="0" xfId="0" applyFill="1" applyAlignment="1">
      <alignment/>
    </xf>
    <xf numFmtId="0" fontId="0" fillId="7" borderId="0" xfId="0" applyFill="1" applyAlignment="1">
      <alignment/>
    </xf>
    <xf numFmtId="175" fontId="0" fillId="0" borderId="0" xfId="46" applyNumberFormat="1" applyFont="1" applyAlignment="1">
      <alignment/>
    </xf>
    <xf numFmtId="4" fontId="19" fillId="0" borderId="0" xfId="0" applyNumberFormat="1" applyFont="1" applyBorder="1" applyAlignment="1">
      <alignment vertical="top" wrapText="1"/>
    </xf>
    <xf numFmtId="8" fontId="19" fillId="0" borderId="0" xfId="0" applyNumberFormat="1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180" fontId="0" fillId="7" borderId="0" xfId="0" applyNumberFormat="1" applyFill="1" applyAlignment="1">
      <alignment/>
    </xf>
    <xf numFmtId="4" fontId="0" fillId="24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7"/>
  <sheetViews>
    <sheetView tabSelected="1" zoomScale="70" zoomScaleNormal="70" zoomScalePageLayoutView="0" workbookViewId="0" topLeftCell="A44">
      <selection activeCell="D67" sqref="D67"/>
    </sheetView>
  </sheetViews>
  <sheetFormatPr defaultColWidth="11.421875" defaultRowHeight="12.75"/>
  <cols>
    <col min="1" max="2" width="11.57421875" style="0" bestFit="1" customWidth="1"/>
    <col min="4" max="4" width="13.421875" style="0" customWidth="1"/>
    <col min="6" max="6" width="14.00390625" style="0" bestFit="1" customWidth="1"/>
    <col min="8" max="8" width="14.00390625" style="0" bestFit="1" customWidth="1"/>
    <col min="10" max="10" width="13.421875" style="0" bestFit="1" customWidth="1"/>
    <col min="12" max="12" width="12.7109375" style="0" bestFit="1" customWidth="1"/>
    <col min="14" max="14" width="13.00390625" style="0" bestFit="1" customWidth="1"/>
  </cols>
  <sheetData>
    <row r="2" ht="12.75">
      <c r="A2" t="s">
        <v>35</v>
      </c>
    </row>
    <row r="3" spans="1:3" ht="12.75">
      <c r="A3" s="3"/>
      <c r="B3" s="3"/>
      <c r="C3" s="3"/>
    </row>
    <row r="4" spans="4:13" ht="13.5" thickBot="1">
      <c r="D4" s="11" t="s">
        <v>36</v>
      </c>
      <c r="E4" s="12"/>
      <c r="F4" s="11" t="s">
        <v>43</v>
      </c>
      <c r="G4" s="12"/>
      <c r="H4" s="11" t="s">
        <v>37</v>
      </c>
      <c r="I4" s="13"/>
      <c r="J4" s="12" t="s">
        <v>13</v>
      </c>
      <c r="M4" s="3"/>
    </row>
    <row r="5" spans="1:10" ht="12.75">
      <c r="A5" t="s">
        <v>0</v>
      </c>
      <c r="D5" s="13">
        <v>25</v>
      </c>
      <c r="E5" s="13"/>
      <c r="F5" s="13">
        <f>+D5</f>
        <v>25</v>
      </c>
      <c r="G5" s="13"/>
      <c r="H5" s="13">
        <f>+F5</f>
        <v>25</v>
      </c>
      <c r="I5" s="13"/>
      <c r="J5" s="13"/>
    </row>
    <row r="6" spans="1:10" ht="12.75">
      <c r="A6" t="s">
        <v>1</v>
      </c>
      <c r="D6" s="13">
        <v>8</v>
      </c>
      <c r="E6" s="13"/>
      <c r="F6" s="13">
        <v>8</v>
      </c>
      <c r="G6" s="13"/>
      <c r="H6" s="13">
        <v>8</v>
      </c>
      <c r="I6" s="13"/>
      <c r="J6" s="13"/>
    </row>
    <row r="7" spans="1:10" ht="12.75">
      <c r="A7" t="s">
        <v>5</v>
      </c>
      <c r="D7" s="13">
        <v>4</v>
      </c>
      <c r="E7" s="13"/>
      <c r="F7" s="18">
        <v>5</v>
      </c>
      <c r="G7" s="13"/>
      <c r="H7" s="13">
        <v>10</v>
      </c>
      <c r="I7" s="13"/>
      <c r="J7" s="13"/>
    </row>
    <row r="8" spans="1:10" ht="12.75">
      <c r="A8" t="s">
        <v>2</v>
      </c>
      <c r="D8" s="13">
        <f>D5*D6*D7</f>
        <v>800</v>
      </c>
      <c r="E8" s="13"/>
      <c r="F8" s="13">
        <f>F5*F6*F7</f>
        <v>1000</v>
      </c>
      <c r="G8" s="13"/>
      <c r="H8" s="13">
        <f>H5*H6*H7</f>
        <v>2000</v>
      </c>
      <c r="I8" s="13"/>
      <c r="J8" s="13"/>
    </row>
    <row r="9" spans="1:10" ht="12.75">
      <c r="A9" t="s">
        <v>22</v>
      </c>
      <c r="D9" s="13">
        <f>D8*0.95</f>
        <v>760</v>
      </c>
      <c r="E9" s="13"/>
      <c r="F9" s="13">
        <f>F8*0.95</f>
        <v>950</v>
      </c>
      <c r="G9" s="13"/>
      <c r="H9" s="13">
        <f>H8*0.95</f>
        <v>1900</v>
      </c>
      <c r="I9" s="13"/>
      <c r="J9" s="13"/>
    </row>
    <row r="10" spans="1:10" ht="12.75">
      <c r="A10" t="s">
        <v>6</v>
      </c>
      <c r="D10" s="14">
        <v>1026</v>
      </c>
      <c r="E10" s="14"/>
      <c r="F10" s="20">
        <v>1330</v>
      </c>
      <c r="G10" s="14"/>
      <c r="H10" s="14">
        <v>3040</v>
      </c>
      <c r="I10" s="14"/>
      <c r="J10" s="14">
        <f>SUM(D10:I10)</f>
        <v>5396</v>
      </c>
    </row>
    <row r="11" spans="1:10" ht="12.75">
      <c r="A11" t="s">
        <v>7</v>
      </c>
      <c r="D11" s="14">
        <v>2865.2</v>
      </c>
      <c r="E11" s="14"/>
      <c r="F11" s="20">
        <v>2793</v>
      </c>
      <c r="G11" s="14"/>
      <c r="H11" s="14">
        <v>3800</v>
      </c>
      <c r="I11" s="14"/>
      <c r="J11" s="14">
        <f>SUM(D11:I11)</f>
        <v>9458.2</v>
      </c>
    </row>
    <row r="12" spans="4:10" ht="12.75">
      <c r="D12" s="13"/>
      <c r="E12" s="13"/>
      <c r="F12" s="18"/>
      <c r="G12" s="13"/>
      <c r="H12" s="13"/>
      <c r="I12" s="13"/>
      <c r="J12" s="13"/>
    </row>
    <row r="13" spans="1:10" ht="12.75">
      <c r="A13" t="s">
        <v>8</v>
      </c>
      <c r="D13" s="15">
        <f>D10/D9</f>
        <v>1.35</v>
      </c>
      <c r="E13" s="15"/>
      <c r="F13" s="15">
        <f>F10/F9</f>
        <v>1.4</v>
      </c>
      <c r="G13" s="15"/>
      <c r="H13" s="15">
        <f>H10/H9</f>
        <v>1.6</v>
      </c>
      <c r="I13" s="13"/>
      <c r="J13" s="13"/>
    </row>
    <row r="14" spans="1:10" ht="12.75">
      <c r="A14" t="s">
        <v>9</v>
      </c>
      <c r="D14" s="15">
        <f>D11/D9</f>
        <v>3.7699999999999996</v>
      </c>
      <c r="E14" s="15"/>
      <c r="F14" s="15">
        <f>F11/F9</f>
        <v>2.94</v>
      </c>
      <c r="G14" s="15"/>
      <c r="H14" s="15">
        <f>H11/H9</f>
        <v>2</v>
      </c>
      <c r="I14" s="13"/>
      <c r="J14" s="13"/>
    </row>
    <row r="15" spans="4:10" ht="12.75">
      <c r="D15" s="13"/>
      <c r="E15" s="13"/>
      <c r="F15" s="16"/>
      <c r="G15" s="13"/>
      <c r="H15" s="16"/>
      <c r="I15" s="13"/>
      <c r="J15" s="13"/>
    </row>
    <row r="16" spans="1:10" ht="13.5" thickBot="1">
      <c r="A16" t="s">
        <v>4</v>
      </c>
      <c r="D16" s="11" t="s">
        <v>40</v>
      </c>
      <c r="E16" s="12"/>
      <c r="F16" s="11" t="s">
        <v>41</v>
      </c>
      <c r="G16" s="12"/>
      <c r="H16" s="11" t="s">
        <v>42</v>
      </c>
      <c r="I16" s="19"/>
      <c r="J16" s="13"/>
    </row>
    <row r="17" spans="1:10" ht="12.75">
      <c r="A17" t="s">
        <v>36</v>
      </c>
      <c r="D17" s="17"/>
      <c r="E17" s="17"/>
      <c r="F17" s="21">
        <f>760*0.55</f>
        <v>418.00000000000006</v>
      </c>
      <c r="G17" s="17"/>
      <c r="H17" s="17">
        <f>760*0.45</f>
        <v>342</v>
      </c>
      <c r="I17" s="17"/>
      <c r="J17" s="26">
        <f>SUM(D17:I17)</f>
        <v>760</v>
      </c>
    </row>
    <row r="18" spans="1:10" ht="12.75">
      <c r="A18" t="s">
        <v>43</v>
      </c>
      <c r="D18" s="17"/>
      <c r="E18" s="17"/>
      <c r="F18" s="21">
        <v>475</v>
      </c>
      <c r="G18" s="17"/>
      <c r="H18" s="17">
        <v>475</v>
      </c>
      <c r="I18" s="17"/>
      <c r="J18" s="27">
        <f>SUM(D18:I18)</f>
        <v>950</v>
      </c>
    </row>
    <row r="19" spans="1:10" ht="12.75">
      <c r="A19" t="s">
        <v>37</v>
      </c>
      <c r="D19" s="17"/>
      <c r="E19" s="17"/>
      <c r="F19" s="21"/>
      <c r="G19" s="17"/>
      <c r="H19" s="17"/>
      <c r="I19" s="17"/>
      <c r="J19" s="17"/>
    </row>
    <row r="20" spans="1:10" ht="12.75">
      <c r="A20" t="s">
        <v>38</v>
      </c>
      <c r="D20" s="17">
        <v>547</v>
      </c>
      <c r="E20" s="17"/>
      <c r="F20" s="17">
        <v>593</v>
      </c>
      <c r="G20" s="17"/>
      <c r="H20" s="17"/>
      <c r="I20" s="17"/>
      <c r="J20" s="17">
        <f>SUM(D20:I20)</f>
        <v>1140</v>
      </c>
    </row>
    <row r="21" spans="1:10" ht="12.75">
      <c r="A21" t="s">
        <v>39</v>
      </c>
      <c r="D21" s="17">
        <v>365</v>
      </c>
      <c r="E21" s="17"/>
      <c r="F21" s="17">
        <v>395</v>
      </c>
      <c r="G21" s="17"/>
      <c r="H21" s="17"/>
      <c r="I21" s="21"/>
      <c r="J21" s="21">
        <f>SUM(D21:I21)</f>
        <v>760</v>
      </c>
    </row>
    <row r="22" spans="4:10" ht="12.75">
      <c r="D22" s="17"/>
      <c r="E22" s="17"/>
      <c r="F22" s="21"/>
      <c r="G22" s="17"/>
      <c r="H22" s="17"/>
      <c r="I22" s="21"/>
      <c r="J22" s="17">
        <f>SUM(D22:I22)</f>
        <v>0</v>
      </c>
    </row>
    <row r="23" spans="4:10" ht="12.75">
      <c r="D23" s="17"/>
      <c r="E23" s="17"/>
      <c r="F23" s="21"/>
      <c r="G23" s="17"/>
      <c r="H23" s="17"/>
      <c r="I23" s="21"/>
      <c r="J23" s="17">
        <f>SUM(D23:I23)</f>
        <v>0</v>
      </c>
    </row>
    <row r="24" spans="4:10" ht="12.75">
      <c r="D24" s="17"/>
      <c r="E24" s="17"/>
      <c r="F24" s="21"/>
      <c r="G24" s="17"/>
      <c r="H24" s="17"/>
      <c r="I24" s="21"/>
      <c r="J24" s="26">
        <f>SUM(J20:J23)</f>
        <v>1900</v>
      </c>
    </row>
    <row r="25" spans="4:10" ht="12.75">
      <c r="D25" s="18"/>
      <c r="E25" s="13"/>
      <c r="F25" s="18"/>
      <c r="G25" s="13"/>
      <c r="H25" s="18"/>
      <c r="I25" s="13"/>
      <c r="J25" s="13"/>
    </row>
    <row r="26" spans="1:10" ht="13.5" thickBot="1">
      <c r="A26" s="3" t="s">
        <v>10</v>
      </c>
      <c r="B26" s="3"/>
      <c r="C26" s="3"/>
      <c r="D26" s="11" t="s">
        <v>40</v>
      </c>
      <c r="E26" s="12"/>
      <c r="F26" s="11" t="s">
        <v>41</v>
      </c>
      <c r="G26" s="12"/>
      <c r="H26" s="11" t="s">
        <v>42</v>
      </c>
      <c r="I26" s="19"/>
      <c r="J26" s="12" t="s">
        <v>3</v>
      </c>
    </row>
    <row r="27" spans="1:10" ht="12.75">
      <c r="A27" t="s">
        <v>36</v>
      </c>
      <c r="D27" s="14"/>
      <c r="E27" s="14"/>
      <c r="F27" s="20">
        <f>D13*F17</f>
        <v>564.3000000000001</v>
      </c>
      <c r="G27" s="14"/>
      <c r="H27" s="14">
        <f>D13*H17</f>
        <v>461.70000000000005</v>
      </c>
      <c r="I27" s="14"/>
      <c r="J27" s="22">
        <f>SUM(D27:I27)</f>
        <v>1026</v>
      </c>
    </row>
    <row r="28" spans="1:10" ht="12.75">
      <c r="A28" t="s">
        <v>43</v>
      </c>
      <c r="D28" s="14"/>
      <c r="E28" s="14"/>
      <c r="F28" s="14">
        <f>F13*F18</f>
        <v>665</v>
      </c>
      <c r="G28" s="14"/>
      <c r="H28" s="14">
        <f>F13*H18</f>
        <v>665</v>
      </c>
      <c r="I28" s="14"/>
      <c r="J28" s="22">
        <f>SUM(D28:I28)</f>
        <v>1330</v>
      </c>
    </row>
    <row r="29" spans="1:10" ht="12.75">
      <c r="A29" t="s">
        <v>37</v>
      </c>
      <c r="D29" s="14"/>
      <c r="E29" s="14"/>
      <c r="F29" s="20"/>
      <c r="G29" s="14"/>
      <c r="H29" s="14"/>
      <c r="I29" s="14"/>
      <c r="J29" s="14"/>
    </row>
    <row r="30" spans="1:10" ht="12.75">
      <c r="A30" t="s">
        <v>38</v>
      </c>
      <c r="D30" s="14">
        <f>H13*D20</f>
        <v>875.2</v>
      </c>
      <c r="E30" s="14"/>
      <c r="F30" s="14">
        <f>H13*F20</f>
        <v>948.8000000000001</v>
      </c>
      <c r="G30" s="14"/>
      <c r="H30" s="14"/>
      <c r="I30" s="14"/>
      <c r="J30" s="14">
        <f>SUM(D30:I30)</f>
        <v>1824</v>
      </c>
    </row>
    <row r="31" spans="1:10" ht="12.75">
      <c r="A31" t="s">
        <v>39</v>
      </c>
      <c r="D31" s="14">
        <f>H13*D21</f>
        <v>584</v>
      </c>
      <c r="E31" s="14"/>
      <c r="F31" s="14">
        <f>H13*F21</f>
        <v>632</v>
      </c>
      <c r="G31" s="14"/>
      <c r="H31" s="14"/>
      <c r="I31" s="20"/>
      <c r="J31" s="20">
        <f>SUM(D31:I31)</f>
        <v>1216</v>
      </c>
    </row>
    <row r="32" spans="4:10" ht="12.75">
      <c r="D32" s="20"/>
      <c r="E32" s="14"/>
      <c r="F32" s="20"/>
      <c r="G32" s="14"/>
      <c r="H32" s="14"/>
      <c r="I32" s="20"/>
      <c r="J32" s="14">
        <f>SUM(D32:I32)</f>
        <v>0</v>
      </c>
    </row>
    <row r="33" spans="4:10" ht="12.75">
      <c r="D33" s="20"/>
      <c r="E33" s="14"/>
      <c r="F33" s="20"/>
      <c r="G33" s="14"/>
      <c r="H33" s="20"/>
      <c r="I33" s="14"/>
      <c r="J33" s="14">
        <f>SUM(D33:I33)</f>
        <v>0</v>
      </c>
    </row>
    <row r="34" spans="4:10" ht="12.75">
      <c r="D34" s="20"/>
      <c r="E34" s="14"/>
      <c r="F34" s="20"/>
      <c r="G34" s="14"/>
      <c r="H34" s="20"/>
      <c r="I34" s="14"/>
      <c r="J34" s="22">
        <f>SUM(J30:J33)</f>
        <v>3040</v>
      </c>
    </row>
    <row r="35" spans="1:10" ht="12.75">
      <c r="A35" s="3"/>
      <c r="B35" s="3"/>
      <c r="C35" s="3"/>
      <c r="D35" s="19"/>
      <c r="E35" s="12"/>
      <c r="F35" s="19"/>
      <c r="G35" s="12"/>
      <c r="H35" s="19"/>
      <c r="I35" s="12"/>
      <c r="J35" s="13"/>
    </row>
    <row r="36" spans="1:10" ht="13.5" thickBot="1">
      <c r="A36" s="3" t="s">
        <v>26</v>
      </c>
      <c r="B36" s="3"/>
      <c r="C36" s="3"/>
      <c r="D36" s="11" t="s">
        <v>40</v>
      </c>
      <c r="E36" s="12"/>
      <c r="F36" s="11" t="s">
        <v>41</v>
      </c>
      <c r="G36" s="12"/>
      <c r="H36" s="11" t="s">
        <v>42</v>
      </c>
      <c r="I36" s="19"/>
      <c r="J36" s="12" t="s">
        <v>3</v>
      </c>
    </row>
    <row r="37" spans="1:10" ht="12.75">
      <c r="A37" t="s">
        <v>36</v>
      </c>
      <c r="D37" s="14"/>
      <c r="E37" s="14"/>
      <c r="F37" s="20">
        <f>D14*F17</f>
        <v>1575.8600000000001</v>
      </c>
      <c r="G37" s="14"/>
      <c r="H37" s="14">
        <f>D14*H17</f>
        <v>1289.34</v>
      </c>
      <c r="I37" s="14"/>
      <c r="J37" s="22">
        <f>SUM(D37:I37)</f>
        <v>2865.2</v>
      </c>
    </row>
    <row r="38" spans="1:10" ht="12.75">
      <c r="A38" t="s">
        <v>43</v>
      </c>
      <c r="D38" s="14"/>
      <c r="E38" s="14"/>
      <c r="F38" s="14">
        <f>F14*F18</f>
        <v>1396.5</v>
      </c>
      <c r="G38" s="14"/>
      <c r="H38" s="14">
        <f>F14*H18</f>
        <v>1396.5</v>
      </c>
      <c r="I38" s="14"/>
      <c r="J38" s="22">
        <f>SUM(D38:I38)</f>
        <v>2793</v>
      </c>
    </row>
    <row r="39" spans="1:10" ht="12.75">
      <c r="A39" t="s">
        <v>37</v>
      </c>
      <c r="D39" s="14"/>
      <c r="E39" s="14"/>
      <c r="F39" s="20"/>
      <c r="G39" s="14"/>
      <c r="H39" s="14"/>
      <c r="I39" s="14"/>
      <c r="J39" s="14"/>
    </row>
    <row r="40" spans="1:10" ht="12.75">
      <c r="A40" t="s">
        <v>38</v>
      </c>
      <c r="D40" s="14">
        <f>H14*D20</f>
        <v>1094</v>
      </c>
      <c r="E40" s="14"/>
      <c r="F40" s="14">
        <f>H14*F20</f>
        <v>1186</v>
      </c>
      <c r="G40" s="14"/>
      <c r="H40" s="14"/>
      <c r="I40" s="14"/>
      <c r="J40" s="14">
        <f>SUM(D40:I40)</f>
        <v>2280</v>
      </c>
    </row>
    <row r="41" spans="1:10" ht="12.75">
      <c r="A41" t="s">
        <v>39</v>
      </c>
      <c r="D41" s="14">
        <f>H14*D21</f>
        <v>730</v>
      </c>
      <c r="E41" s="14"/>
      <c r="F41" s="14">
        <f>H14*F21</f>
        <v>790</v>
      </c>
      <c r="G41" s="14"/>
      <c r="H41" s="14"/>
      <c r="I41" s="20"/>
      <c r="J41" s="20">
        <f>SUM(D41:I41)</f>
        <v>1520</v>
      </c>
    </row>
    <row r="42" spans="4:10" ht="12.75">
      <c r="D42" s="20"/>
      <c r="E42" s="14"/>
      <c r="F42" s="20"/>
      <c r="G42" s="14"/>
      <c r="H42" s="14"/>
      <c r="I42" s="20"/>
      <c r="J42" s="14">
        <f>SUM(D42:I42)</f>
        <v>0</v>
      </c>
    </row>
    <row r="43" spans="4:10" ht="12.75">
      <c r="D43" s="20"/>
      <c r="E43" s="14"/>
      <c r="F43" s="20"/>
      <c r="G43" s="14"/>
      <c r="H43" s="20"/>
      <c r="I43" s="14"/>
      <c r="J43" s="14">
        <f>SUM(D43:I43)</f>
        <v>0</v>
      </c>
    </row>
    <row r="44" spans="4:10" ht="12.75">
      <c r="D44" s="20"/>
      <c r="E44" s="14"/>
      <c r="F44" s="20"/>
      <c r="G44" s="14"/>
      <c r="H44" s="20"/>
      <c r="I44" s="14"/>
      <c r="J44" s="22">
        <f>SUM(J40:J43)</f>
        <v>3800</v>
      </c>
    </row>
    <row r="45" spans="4:10" ht="12.75">
      <c r="D45" s="13"/>
      <c r="E45" s="13"/>
      <c r="F45" s="13"/>
      <c r="G45" s="13"/>
      <c r="H45" s="13"/>
      <c r="I45" s="18"/>
      <c r="J45" s="15"/>
    </row>
    <row r="46" spans="4:14" ht="12.75">
      <c r="D46" s="18"/>
      <c r="E46" s="18"/>
      <c r="F46" s="18"/>
      <c r="G46" s="18"/>
      <c r="H46" s="18"/>
      <c r="I46" s="18"/>
      <c r="J46" s="36"/>
      <c r="K46" s="37"/>
      <c r="L46" s="37"/>
      <c r="M46" s="4"/>
      <c r="N46" s="4"/>
    </row>
    <row r="47" spans="4:14" ht="12.75">
      <c r="D47" s="18"/>
      <c r="E47" s="18"/>
      <c r="F47" s="18"/>
      <c r="G47" s="18"/>
      <c r="H47" s="18"/>
      <c r="I47" s="18"/>
      <c r="J47" s="38"/>
      <c r="K47" s="39"/>
      <c r="L47" s="39"/>
      <c r="M47" s="39"/>
      <c r="N47" s="4"/>
    </row>
    <row r="48" spans="4:14" ht="12.75">
      <c r="D48" s="20"/>
      <c r="E48" s="18"/>
      <c r="F48" s="18"/>
      <c r="G48" s="18"/>
      <c r="H48" s="18"/>
      <c r="I48" s="18"/>
      <c r="J48" s="16"/>
      <c r="K48" s="4"/>
      <c r="L48" s="4"/>
      <c r="M48" s="4"/>
      <c r="N48" s="4"/>
    </row>
    <row r="49" spans="4:10" ht="12.75">
      <c r="D49" s="13"/>
      <c r="E49" s="13"/>
      <c r="F49" s="13"/>
      <c r="G49" s="13"/>
      <c r="H49" s="13"/>
      <c r="I49" s="18"/>
      <c r="J49" s="31"/>
    </row>
    <row r="50" spans="2:4" ht="12.75">
      <c r="B50" s="3" t="s">
        <v>50</v>
      </c>
      <c r="C50" s="3"/>
      <c r="D50" s="3"/>
    </row>
    <row r="51" spans="4:13" ht="13.5" thickBot="1">
      <c r="D51" s="11" t="s">
        <v>40</v>
      </c>
      <c r="E51" s="12"/>
      <c r="F51" s="11" t="s">
        <v>41</v>
      </c>
      <c r="G51" s="12"/>
      <c r="H51" s="11" t="s">
        <v>42</v>
      </c>
      <c r="I51" s="3"/>
      <c r="J51" s="3"/>
      <c r="M51" s="3" t="s">
        <v>13</v>
      </c>
    </row>
    <row r="52" spans="1:10" ht="12.75">
      <c r="A52" s="3" t="s">
        <v>36</v>
      </c>
      <c r="D52" s="1"/>
      <c r="E52" s="1"/>
      <c r="F52" s="1"/>
      <c r="G52" s="1"/>
      <c r="H52" s="1"/>
      <c r="I52" s="1"/>
      <c r="J52" s="1"/>
    </row>
    <row r="53" spans="1:13" ht="12.75">
      <c r="A53" t="s">
        <v>11</v>
      </c>
      <c r="D53" s="1">
        <v>47000</v>
      </c>
      <c r="E53" s="1"/>
      <c r="F53" s="1">
        <v>47500</v>
      </c>
      <c r="G53" s="1"/>
      <c r="H53" s="1">
        <v>47400</v>
      </c>
      <c r="I53" s="1"/>
      <c r="J53" s="1"/>
      <c r="M53" s="1">
        <f>SUM(D53:L53)</f>
        <v>141900</v>
      </c>
    </row>
    <row r="54" spans="1:13" ht="12.75">
      <c r="A54" t="s">
        <v>6</v>
      </c>
      <c r="D54" s="1">
        <v>558.18</v>
      </c>
      <c r="E54" s="1"/>
      <c r="F54" s="1">
        <f>F27</f>
        <v>564.3000000000001</v>
      </c>
      <c r="G54" s="1"/>
      <c r="H54" s="1">
        <f>H27</f>
        <v>461.70000000000005</v>
      </c>
      <c r="I54" s="1"/>
      <c r="J54" s="1"/>
      <c r="M54" s="1">
        <f>SUM(D54:L54)</f>
        <v>1584.18</v>
      </c>
    </row>
    <row r="55" spans="1:13" ht="12.75">
      <c r="A55" t="s">
        <v>7</v>
      </c>
      <c r="D55" s="1">
        <v>1556.25</v>
      </c>
      <c r="E55" s="1"/>
      <c r="F55" s="1">
        <f>F37</f>
        <v>1575.8600000000001</v>
      </c>
      <c r="G55" s="1"/>
      <c r="H55" s="1">
        <f>H37</f>
        <v>1289.34</v>
      </c>
      <c r="I55" s="1"/>
      <c r="J55" s="1"/>
      <c r="M55" s="1">
        <f>SUM(D55:L55)</f>
        <v>4421.45</v>
      </c>
    </row>
    <row r="56" spans="1:13" ht="12.75">
      <c r="A56" s="3" t="s">
        <v>43</v>
      </c>
      <c r="D56" s="1"/>
      <c r="E56" s="1"/>
      <c r="F56" s="1"/>
      <c r="G56" s="1"/>
      <c r="H56" s="1"/>
      <c r="I56" s="1"/>
      <c r="J56" s="1"/>
      <c r="M56" s="1"/>
    </row>
    <row r="57" spans="1:13" ht="12.75">
      <c r="A57" t="s">
        <v>11</v>
      </c>
      <c r="D57" s="1">
        <v>0</v>
      </c>
      <c r="E57" s="1"/>
      <c r="F57" s="1">
        <v>0</v>
      </c>
      <c r="G57" s="1"/>
      <c r="H57" s="1">
        <v>0</v>
      </c>
      <c r="I57" s="1"/>
      <c r="J57" s="1"/>
      <c r="M57" s="1">
        <f>SUM(D57:L57)</f>
        <v>0</v>
      </c>
    </row>
    <row r="58" spans="1:13" ht="12.75">
      <c r="A58" t="s">
        <v>6</v>
      </c>
      <c r="D58" s="1">
        <v>662.7</v>
      </c>
      <c r="E58" s="1"/>
      <c r="F58" s="1">
        <f>F28</f>
        <v>665</v>
      </c>
      <c r="G58" s="1"/>
      <c r="H58" s="1">
        <f>H28</f>
        <v>665</v>
      </c>
      <c r="I58" s="1"/>
      <c r="J58" s="1"/>
      <c r="M58" s="1">
        <f>SUM(D58:L58)</f>
        <v>1992.7</v>
      </c>
    </row>
    <row r="59" spans="1:13" ht="12.75">
      <c r="A59" t="s">
        <v>7</v>
      </c>
      <c r="D59" s="1">
        <v>1137.1</v>
      </c>
      <c r="E59" s="1"/>
      <c r="F59" s="1">
        <f>F38</f>
        <v>1396.5</v>
      </c>
      <c r="G59" s="1"/>
      <c r="H59" s="1">
        <f>H38</f>
        <v>1396.5</v>
      </c>
      <c r="I59" s="1"/>
      <c r="J59" s="1"/>
      <c r="M59" s="1">
        <f>SUM(D59:L59)</f>
        <v>3930.1</v>
      </c>
    </row>
    <row r="60" spans="1:13" ht="13.5" thickBot="1">
      <c r="A60" s="3" t="s">
        <v>12</v>
      </c>
      <c r="B60" s="3"/>
      <c r="C60" s="3"/>
      <c r="D60" s="10">
        <f>SUM(D53:D59)</f>
        <v>50914.229999999996</v>
      </c>
      <c r="E60" s="10"/>
      <c r="F60" s="10">
        <f>SUM(F53:F59)</f>
        <v>51701.66</v>
      </c>
      <c r="G60" s="10"/>
      <c r="H60" s="10">
        <f>SUM(H53:H59)</f>
        <v>51212.53999999999</v>
      </c>
      <c r="I60" s="1"/>
      <c r="J60" s="1"/>
      <c r="M60" s="6">
        <f>SUM(D60:L60)</f>
        <v>153828.43</v>
      </c>
    </row>
    <row r="61" spans="1:8" ht="13.5" thickTop="1">
      <c r="A61" t="s">
        <v>28</v>
      </c>
      <c r="D61" s="23">
        <f>185+315</f>
        <v>500</v>
      </c>
      <c r="F61" s="23">
        <f>185+315</f>
        <v>500</v>
      </c>
      <c r="H61" s="23">
        <f>200+300</f>
        <v>500</v>
      </c>
    </row>
    <row r="62" spans="1:8" ht="12.75">
      <c r="A62" t="s">
        <v>29</v>
      </c>
      <c r="D62" s="30">
        <f>D61*1000</f>
        <v>500000</v>
      </c>
      <c r="F62" s="30">
        <f>F61*1000</f>
        <v>500000</v>
      </c>
      <c r="H62" s="30">
        <f>H61*1000</f>
        <v>500000</v>
      </c>
    </row>
    <row r="63" spans="1:8" ht="12.75">
      <c r="A63" s="33" t="s">
        <v>30</v>
      </c>
      <c r="B63" s="33"/>
      <c r="C63" s="33"/>
      <c r="D63" s="33">
        <f>D60/D61</f>
        <v>101.82845999999999</v>
      </c>
      <c r="E63" s="33"/>
      <c r="F63" s="33">
        <f>F60/F61</f>
        <v>103.40332000000001</v>
      </c>
      <c r="G63" s="33"/>
      <c r="H63" s="33">
        <f>H60/H61</f>
        <v>102.42508</v>
      </c>
    </row>
    <row r="64" spans="1:8" ht="12.75">
      <c r="A64" t="s">
        <v>31</v>
      </c>
      <c r="D64">
        <f>D63/1000</f>
        <v>0.10182846</v>
      </c>
      <c r="F64">
        <f>F63/1000</f>
        <v>0.10340332</v>
      </c>
      <c r="H64">
        <f>H63/1000</f>
        <v>0.10242507999999999</v>
      </c>
    </row>
    <row r="65" ht="13.5" thickBot="1"/>
    <row r="66" spans="1:13" ht="13.5" thickBot="1">
      <c r="A66" s="3" t="s">
        <v>37</v>
      </c>
      <c r="E66" s="8" t="s">
        <v>23</v>
      </c>
      <c r="F66" s="7"/>
      <c r="G66" s="3"/>
      <c r="H66" s="3"/>
      <c r="I66" s="8" t="s">
        <v>24</v>
      </c>
      <c r="J66" s="3"/>
      <c r="K66" s="3"/>
      <c r="M66" s="8" t="s">
        <v>27</v>
      </c>
    </row>
    <row r="67" spans="1:14" ht="12.75">
      <c r="A67" t="s">
        <v>14</v>
      </c>
      <c r="D67" s="9" t="s">
        <v>44</v>
      </c>
      <c r="E67" s="3"/>
      <c r="F67" s="9" t="s">
        <v>45</v>
      </c>
      <c r="G67" s="3"/>
      <c r="H67" s="9" t="s">
        <v>44</v>
      </c>
      <c r="I67" s="3"/>
      <c r="J67" s="9" t="s">
        <v>45</v>
      </c>
      <c r="K67" s="3"/>
      <c r="L67" s="9" t="s">
        <v>44</v>
      </c>
      <c r="M67" s="3"/>
      <c r="N67" s="9" t="s">
        <v>45</v>
      </c>
    </row>
    <row r="68" spans="1:14" ht="12.75">
      <c r="A68" t="s">
        <v>32</v>
      </c>
      <c r="D68" s="30">
        <f>185*1000</f>
        <v>185000</v>
      </c>
      <c r="F68" s="30">
        <f>315*1000</f>
        <v>315000</v>
      </c>
      <c r="H68" s="30">
        <f>185*1000</f>
        <v>185000</v>
      </c>
      <c r="J68" s="30">
        <f>315*1000</f>
        <v>315000</v>
      </c>
      <c r="L68" s="30">
        <f>200*1000</f>
        <v>200000</v>
      </c>
      <c r="N68" s="35">
        <f>300*1000</f>
        <v>300000</v>
      </c>
    </row>
    <row r="69" ht="12.75">
      <c r="M69" s="13" t="s">
        <v>46</v>
      </c>
    </row>
    <row r="70" spans="1:15" ht="12.75">
      <c r="A70" t="s">
        <v>15</v>
      </c>
      <c r="D70" s="1">
        <f>D64*D68</f>
        <v>18838.2651</v>
      </c>
      <c r="E70" s="1"/>
      <c r="F70" s="1">
        <f>D64*F68</f>
        <v>32075.9649</v>
      </c>
      <c r="G70" s="5"/>
      <c r="H70" s="1">
        <f>F64*H68</f>
        <v>19129.6142</v>
      </c>
      <c r="I70" s="1"/>
      <c r="J70" s="1">
        <f>F64*J68</f>
        <v>32572.045800000004</v>
      </c>
      <c r="K70" s="1"/>
      <c r="L70" s="41">
        <f>H64*L68</f>
        <v>20485.015999999996</v>
      </c>
      <c r="M70" s="41"/>
      <c r="N70" s="41">
        <f>H64*N68</f>
        <v>30727.523999999998</v>
      </c>
      <c r="O70" s="1">
        <f>SUM(D70:N70)</f>
        <v>153828.43</v>
      </c>
    </row>
    <row r="71" spans="1:15" ht="12.75">
      <c r="A71" t="s">
        <v>25</v>
      </c>
      <c r="D71" s="1">
        <v>7000</v>
      </c>
      <c r="E71" s="1"/>
      <c r="F71" s="1">
        <v>4500</v>
      </c>
      <c r="G71" s="1"/>
      <c r="H71" s="1">
        <v>7200</v>
      </c>
      <c r="I71" s="1"/>
      <c r="J71" s="1">
        <v>4400</v>
      </c>
      <c r="K71" s="1"/>
      <c r="L71" s="25">
        <v>0</v>
      </c>
      <c r="M71" s="1"/>
      <c r="N71" s="1">
        <v>0</v>
      </c>
      <c r="O71" s="1">
        <f>SUM(D71:N71)</f>
        <v>23100</v>
      </c>
    </row>
    <row r="72" spans="1:15" ht="12.75">
      <c r="A72" t="s">
        <v>6</v>
      </c>
      <c r="D72" s="1">
        <f>D30</f>
        <v>875.2</v>
      </c>
      <c r="E72" s="1"/>
      <c r="F72" s="1">
        <f>D31</f>
        <v>584</v>
      </c>
      <c r="G72" s="1"/>
      <c r="H72" s="1">
        <f>+F30</f>
        <v>948.8000000000001</v>
      </c>
      <c r="I72" s="1"/>
      <c r="J72" s="1">
        <f>+F31</f>
        <v>632</v>
      </c>
      <c r="K72" s="1"/>
      <c r="L72" s="1">
        <f>H30</f>
        <v>0</v>
      </c>
      <c r="M72" s="1"/>
      <c r="N72" s="1">
        <f>H31</f>
        <v>0</v>
      </c>
      <c r="O72" s="1">
        <f>SUM(D72:N72)</f>
        <v>3040</v>
      </c>
    </row>
    <row r="73" spans="1:15" ht="12.75">
      <c r="A73" t="s">
        <v>7</v>
      </c>
      <c r="D73" s="1">
        <f>D40</f>
        <v>1094</v>
      </c>
      <c r="E73" s="1"/>
      <c r="F73" s="1">
        <f>D41</f>
        <v>730</v>
      </c>
      <c r="G73" s="1"/>
      <c r="H73" s="1">
        <f>+F40</f>
        <v>1186</v>
      </c>
      <c r="I73" s="1"/>
      <c r="J73" s="1">
        <f>+F41</f>
        <v>790</v>
      </c>
      <c r="K73" s="1"/>
      <c r="L73" s="1">
        <f>H40</f>
        <v>0</v>
      </c>
      <c r="M73" s="1"/>
      <c r="N73" s="1">
        <f>H41</f>
        <v>0</v>
      </c>
      <c r="O73" s="1">
        <f>SUM(D73:N73)</f>
        <v>3800</v>
      </c>
    </row>
    <row r="74" spans="1:15" ht="13.5" thickBot="1">
      <c r="A74" t="s">
        <v>16</v>
      </c>
      <c r="B74" s="4"/>
      <c r="C74" s="4"/>
      <c r="D74" s="10">
        <f>SUM(D70:D73)</f>
        <v>27807.4651</v>
      </c>
      <c r="E74" s="10"/>
      <c r="F74" s="10">
        <f>SUM(F70:F73)</f>
        <v>37889.9649</v>
      </c>
      <c r="G74" s="10"/>
      <c r="H74" s="10">
        <f>SUM(H70:H73)</f>
        <v>28464.4142</v>
      </c>
      <c r="I74" s="10"/>
      <c r="J74" s="10">
        <f>SUM(J70:J73)</f>
        <v>38394.04580000001</v>
      </c>
      <c r="K74" s="10"/>
      <c r="L74" s="10">
        <f>SUM(L70:L73)</f>
        <v>20485.015999999996</v>
      </c>
      <c r="M74" s="10"/>
      <c r="N74" s="6">
        <f>SUM(N70:N73)</f>
        <v>30727.523999999998</v>
      </c>
      <c r="O74" s="6">
        <f>SUM(D74:N74)</f>
        <v>183768.43000000002</v>
      </c>
    </row>
    <row r="75" spans="1:14" ht="13.5" thickTop="1">
      <c r="A75" t="s">
        <v>48</v>
      </c>
      <c r="D75" s="32">
        <v>35000</v>
      </c>
      <c r="E75" s="32"/>
      <c r="F75" s="32">
        <v>20000</v>
      </c>
      <c r="G75" s="32"/>
      <c r="H75" s="32">
        <v>34000</v>
      </c>
      <c r="I75" s="32"/>
      <c r="J75" s="32">
        <v>21000</v>
      </c>
      <c r="K75" s="32"/>
      <c r="L75" s="32">
        <v>0</v>
      </c>
      <c r="M75" s="32"/>
      <c r="N75" s="32">
        <v>0</v>
      </c>
    </row>
    <row r="76" spans="1:14" ht="12.75">
      <c r="A76" s="34" t="s">
        <v>17</v>
      </c>
      <c r="B76" s="34"/>
      <c r="C76" s="34"/>
      <c r="D76" s="40">
        <f>D74/D75</f>
        <v>0.7944990028571429</v>
      </c>
      <c r="E76" s="40"/>
      <c r="F76" s="40">
        <f>F74/F75</f>
        <v>1.8944982449999999</v>
      </c>
      <c r="G76" s="40"/>
      <c r="H76" s="40">
        <f>H74/H75</f>
        <v>0.8371886529411765</v>
      </c>
      <c r="I76" s="40"/>
      <c r="J76" s="40">
        <f>J74/J75</f>
        <v>1.8282878952380957</v>
      </c>
      <c r="K76" s="40"/>
      <c r="L76" s="40"/>
      <c r="M76" s="40"/>
      <c r="N76" s="40"/>
    </row>
    <row r="77" spans="1:14" ht="12.75">
      <c r="A77" t="s">
        <v>33</v>
      </c>
      <c r="D77" s="1">
        <f>D76/0.5</f>
        <v>1.5889980057142858</v>
      </c>
      <c r="E77" s="1"/>
      <c r="F77" s="1">
        <f>F76/0.5</f>
        <v>3.7889964899999997</v>
      </c>
      <c r="G77" s="1"/>
      <c r="H77" s="1">
        <f>H76/0.5</f>
        <v>1.674377305882353</v>
      </c>
      <c r="I77" s="1"/>
      <c r="J77" s="1">
        <f>J76/0.5</f>
        <v>3.6565757904761913</v>
      </c>
      <c r="K77" s="1"/>
      <c r="L77" s="1"/>
      <c r="M77" s="1"/>
      <c r="N77" s="1"/>
    </row>
    <row r="78" spans="4:12" ht="12.75"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28" t="s">
        <v>47</v>
      </c>
      <c r="B79" s="4"/>
      <c r="C79" s="4"/>
      <c r="D79" s="5"/>
      <c r="E79" s="5"/>
      <c r="F79" s="20" t="s">
        <v>49</v>
      </c>
      <c r="G79" s="5"/>
      <c r="H79" s="5"/>
      <c r="I79" s="1"/>
      <c r="J79" s="1"/>
      <c r="K79" s="1"/>
      <c r="L79" s="1"/>
    </row>
    <row r="80" spans="1:12" ht="12.75">
      <c r="A80" s="4" t="s">
        <v>18</v>
      </c>
      <c r="B80" s="4"/>
      <c r="C80" s="4"/>
      <c r="D80" s="24" t="s">
        <v>3</v>
      </c>
      <c r="E80" s="5"/>
      <c r="F80" s="20"/>
      <c r="G80" s="5"/>
      <c r="H80" s="5"/>
      <c r="I80" s="1"/>
      <c r="J80" s="1"/>
      <c r="K80" s="1"/>
      <c r="L80" s="1"/>
    </row>
    <row r="81" spans="1:12" ht="12.75">
      <c r="A81" s="29">
        <f>D75</f>
        <v>35000</v>
      </c>
      <c r="B81" s="5">
        <f>D77</f>
        <v>1.5889980057142858</v>
      </c>
      <c r="C81" s="4"/>
      <c r="D81" s="5">
        <f aca="true" t="shared" si="0" ref="D81:D86">B81*A81</f>
        <v>55614.9302</v>
      </c>
      <c r="E81" s="5"/>
      <c r="F81" s="20"/>
      <c r="G81" s="5"/>
      <c r="H81" s="5"/>
      <c r="I81" s="1"/>
      <c r="J81" s="1"/>
      <c r="K81" s="1"/>
      <c r="L81" s="1"/>
    </row>
    <row r="82" spans="1:12" ht="12.75">
      <c r="A82" s="29">
        <f>F75</f>
        <v>20000</v>
      </c>
      <c r="B82" s="5">
        <f>F77</f>
        <v>3.7889964899999997</v>
      </c>
      <c r="C82" s="4"/>
      <c r="D82" s="5">
        <f t="shared" si="0"/>
        <v>75779.9298</v>
      </c>
      <c r="E82" s="5"/>
      <c r="F82" s="20"/>
      <c r="G82" s="5"/>
      <c r="H82" s="5"/>
      <c r="I82" s="1"/>
      <c r="J82" s="1"/>
      <c r="K82" s="1"/>
      <c r="L82" s="1"/>
    </row>
    <row r="83" spans="1:12" ht="12.75">
      <c r="A83" s="29">
        <f>H75</f>
        <v>34000</v>
      </c>
      <c r="B83" s="5">
        <f>H77</f>
        <v>1.674377305882353</v>
      </c>
      <c r="C83" s="4"/>
      <c r="D83" s="5">
        <f t="shared" si="0"/>
        <v>56928.828400000006</v>
      </c>
      <c r="E83" s="5"/>
      <c r="F83" s="20"/>
      <c r="G83" s="5"/>
      <c r="H83" s="5"/>
      <c r="I83" s="1"/>
      <c r="J83" s="1"/>
      <c r="K83" s="1"/>
      <c r="L83" s="1"/>
    </row>
    <row r="84" spans="1:12" ht="12.75">
      <c r="A84" s="29">
        <f>J75</f>
        <v>21000</v>
      </c>
      <c r="B84" s="5">
        <f>J77</f>
        <v>3.6565757904761913</v>
      </c>
      <c r="C84" s="4"/>
      <c r="D84" s="5">
        <f t="shared" si="0"/>
        <v>76788.09160000001</v>
      </c>
      <c r="E84" s="5"/>
      <c r="F84" s="20"/>
      <c r="G84" s="5"/>
      <c r="H84" s="5"/>
      <c r="I84" s="1"/>
      <c r="J84" s="1"/>
      <c r="K84" s="1"/>
      <c r="L84" s="1"/>
    </row>
    <row r="85" spans="1:12" ht="12.75">
      <c r="A85" s="29">
        <f>L75</f>
        <v>0</v>
      </c>
      <c r="B85" s="5">
        <v>0</v>
      </c>
      <c r="C85" s="4"/>
      <c r="D85" s="5">
        <f t="shared" si="0"/>
        <v>0</v>
      </c>
      <c r="E85" s="5"/>
      <c r="F85" s="20"/>
      <c r="G85" s="5"/>
      <c r="H85" s="5"/>
      <c r="I85" s="1"/>
      <c r="J85" s="1"/>
      <c r="K85" s="1"/>
      <c r="L85" s="1"/>
    </row>
    <row r="86" spans="1:12" ht="12.75">
      <c r="A86" s="29">
        <f>N75</f>
        <v>0</v>
      </c>
      <c r="B86" s="5">
        <v>0</v>
      </c>
      <c r="C86" s="4"/>
      <c r="D86" s="2">
        <f t="shared" si="0"/>
        <v>0</v>
      </c>
      <c r="E86" s="5">
        <f>SUM(D81:D86)</f>
        <v>265111.78</v>
      </c>
      <c r="F86" s="20">
        <v>100</v>
      </c>
      <c r="G86" s="5"/>
      <c r="H86" s="5"/>
      <c r="I86" s="1"/>
      <c r="J86" s="1"/>
      <c r="K86" s="1"/>
      <c r="L86" s="1"/>
    </row>
    <row r="87" spans="1:12" ht="12.75">
      <c r="A87" s="4" t="s">
        <v>19</v>
      </c>
      <c r="B87" s="5"/>
      <c r="C87" s="4"/>
      <c r="D87" s="5"/>
      <c r="E87" s="5"/>
      <c r="F87" s="20"/>
      <c r="G87" s="5"/>
      <c r="H87" s="5"/>
      <c r="I87" s="1"/>
      <c r="J87" s="1"/>
      <c r="K87" s="1"/>
      <c r="L87" s="1"/>
    </row>
    <row r="88" spans="1:12" ht="12.75">
      <c r="A88" s="29">
        <f aca="true" t="shared" si="1" ref="A88:A93">A81</f>
        <v>35000</v>
      </c>
      <c r="B88" s="5">
        <f>D76</f>
        <v>0.7944990028571429</v>
      </c>
      <c r="C88" s="4"/>
      <c r="D88" s="5">
        <f aca="true" t="shared" si="2" ref="D88:D93">B88*A88</f>
        <v>27807.4651</v>
      </c>
      <c r="E88" s="5"/>
      <c r="F88" s="20"/>
      <c r="G88" s="5"/>
      <c r="H88" s="5"/>
      <c r="I88" s="1"/>
      <c r="J88" s="1"/>
      <c r="K88" s="1"/>
      <c r="L88" s="1"/>
    </row>
    <row r="89" spans="1:12" ht="12.75">
      <c r="A89" s="29">
        <f t="shared" si="1"/>
        <v>20000</v>
      </c>
      <c r="B89" s="5">
        <f>F76</f>
        <v>1.8944982449999999</v>
      </c>
      <c r="C89" s="4"/>
      <c r="D89" s="5">
        <f t="shared" si="2"/>
        <v>37889.9649</v>
      </c>
      <c r="E89" s="5"/>
      <c r="F89" s="20"/>
      <c r="G89" s="5"/>
      <c r="H89" s="5"/>
      <c r="I89" s="1"/>
      <c r="J89" s="1"/>
      <c r="K89" s="1"/>
      <c r="L89" s="1"/>
    </row>
    <row r="90" spans="1:12" ht="12.75">
      <c r="A90" s="29">
        <f t="shared" si="1"/>
        <v>34000</v>
      </c>
      <c r="B90" s="5">
        <f>H76</f>
        <v>0.8371886529411765</v>
      </c>
      <c r="C90" s="4"/>
      <c r="D90" s="5">
        <f t="shared" si="2"/>
        <v>28464.414200000003</v>
      </c>
      <c r="E90" s="5"/>
      <c r="F90" s="20"/>
      <c r="G90" s="5"/>
      <c r="H90" s="5"/>
      <c r="I90" s="1"/>
      <c r="J90" s="1"/>
      <c r="K90" s="1"/>
      <c r="L90" s="1"/>
    </row>
    <row r="91" spans="1:8" ht="12.75">
      <c r="A91" s="29">
        <f t="shared" si="1"/>
        <v>21000</v>
      </c>
      <c r="B91" s="5">
        <f>J76</f>
        <v>1.8282878952380957</v>
      </c>
      <c r="C91" s="4"/>
      <c r="D91" s="5">
        <f t="shared" si="2"/>
        <v>38394.04580000001</v>
      </c>
      <c r="E91" s="4"/>
      <c r="F91" s="18"/>
      <c r="G91" s="4"/>
      <c r="H91" s="4"/>
    </row>
    <row r="92" spans="1:8" ht="12.75">
      <c r="A92" s="29">
        <f t="shared" si="1"/>
        <v>0</v>
      </c>
      <c r="B92" s="5">
        <v>0</v>
      </c>
      <c r="C92" s="4"/>
      <c r="D92" s="5">
        <f t="shared" si="2"/>
        <v>0</v>
      </c>
      <c r="E92" s="4"/>
      <c r="F92" s="18"/>
      <c r="G92" s="4"/>
      <c r="H92" s="4"/>
    </row>
    <row r="93" spans="1:6" ht="12.75">
      <c r="A93" s="29">
        <f t="shared" si="1"/>
        <v>0</v>
      </c>
      <c r="B93" s="1">
        <v>0</v>
      </c>
      <c r="D93" s="2">
        <f t="shared" si="2"/>
        <v>0</v>
      </c>
      <c r="E93" s="2">
        <f>SUM(D88:D93)</f>
        <v>132555.89</v>
      </c>
      <c r="F93" s="13">
        <f>+E93*F86/E86</f>
        <v>50</v>
      </c>
    </row>
    <row r="94" spans="1:6" ht="12.75">
      <c r="A94" t="s">
        <v>21</v>
      </c>
      <c r="E94" s="1">
        <f>E86-E93</f>
        <v>132555.89</v>
      </c>
      <c r="F94" s="13">
        <f>+E94*F86/E86</f>
        <v>50</v>
      </c>
    </row>
    <row r="95" spans="1:6" ht="12.75">
      <c r="A95" t="s">
        <v>20</v>
      </c>
      <c r="E95" s="1">
        <f>+F95*E86/F86</f>
        <v>79533.534</v>
      </c>
      <c r="F95" s="13">
        <v>30</v>
      </c>
    </row>
    <row r="96" spans="1:6" ht="13.5" thickBot="1">
      <c r="A96" t="s">
        <v>34</v>
      </c>
      <c r="E96" s="6">
        <f>E94-E95</f>
        <v>53022.356000000014</v>
      </c>
      <c r="F96" s="13">
        <f>+E96*F86/E86</f>
        <v>20.000000000000004</v>
      </c>
    </row>
    <row r="97" ht="13.5" thickTop="1">
      <c r="F97" s="13"/>
    </row>
  </sheetData>
  <sheetProtection/>
  <printOptions horizontalCentered="1"/>
  <pageMargins left="0.36" right="0.31496062992125984" top="0.3937007874015748" bottom="0.5511811023622047" header="0" footer="0"/>
  <pageSetup horizontalDpi="300" verticalDpi="300" orientation="landscape" scale="73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itafad01</dc:creator>
  <cp:keywords/>
  <dc:description/>
  <cp:lastModifiedBy>BEBA</cp:lastModifiedBy>
  <cp:lastPrinted>2014-08-05T04:56:18Z</cp:lastPrinted>
  <dcterms:created xsi:type="dcterms:W3CDTF">2007-05-02T17:41:07Z</dcterms:created>
  <dcterms:modified xsi:type="dcterms:W3CDTF">2014-08-05T05:18:43Z</dcterms:modified>
  <cp:category/>
  <cp:version/>
  <cp:contentType/>
  <cp:contentStatus/>
</cp:coreProperties>
</file>